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croggins\Documents\Cabinet\2016-17\110116\"/>
    </mc:Choice>
  </mc:AlternateContent>
  <bookViews>
    <workbookView xWindow="0" yWindow="530" windowWidth="15200" windowHeight="7230"/>
  </bookViews>
  <sheets>
    <sheet name="BUDGET" sheetId="4" r:id="rId1"/>
    <sheet name="Sheet1" sheetId="2" r:id="rId2"/>
    <sheet name="Sheet2" sheetId="3" r:id="rId3"/>
    <sheet name="Sheet3" sheetId="5" r:id="rId4"/>
    <sheet name="Sheet4" sheetId="6" r:id="rId5"/>
  </sheets>
  <definedNames>
    <definedName name="_xlnm.Print_Area" localSheetId="0">BUDGET!$A$1:$AV$266</definedName>
    <definedName name="_xlnm.Print_Titles" localSheetId="0">BUDGET!$1:$2</definedName>
  </definedNames>
  <calcPr calcId="152511"/>
  <fileRecoveryPr autoRecover="0"/>
</workbook>
</file>

<file path=xl/calcChain.xml><?xml version="1.0" encoding="utf-8"?>
<calcChain xmlns="http://schemas.openxmlformats.org/spreadsheetml/2006/main">
  <c r="AV257" i="4" l="1"/>
  <c r="AS205" i="4" l="1"/>
  <c r="AS8" i="4"/>
  <c r="AQ261" i="4" l="1"/>
  <c r="AP261" i="4"/>
  <c r="AR5" i="4"/>
  <c r="AL261" i="4"/>
  <c r="AM6" i="4"/>
  <c r="AM220" i="4"/>
  <c r="AM165" i="4"/>
  <c r="AM134" i="4"/>
  <c r="AI180" i="4"/>
  <c r="AI223" i="4"/>
  <c r="AI213" i="4"/>
  <c r="AI258" i="4"/>
  <c r="AG261" i="4"/>
  <c r="AG265" i="4" s="1"/>
  <c r="AH140" i="4" l="1"/>
  <c r="AH8" i="4"/>
  <c r="AH4" i="4"/>
  <c r="AH6" i="4"/>
  <c r="AH7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J89" i="4" s="1"/>
  <c r="AV89" i="4" s="1"/>
  <c r="AH90" i="4"/>
  <c r="AJ90" i="4" s="1"/>
  <c r="AV90" i="4" s="1"/>
  <c r="AH91" i="4"/>
  <c r="AH92" i="4"/>
  <c r="AH93" i="4"/>
  <c r="AH94" i="4"/>
  <c r="AH95" i="4"/>
  <c r="AH96" i="4"/>
  <c r="AH97" i="4"/>
  <c r="AH98" i="4"/>
  <c r="AH99" i="4"/>
  <c r="AH100" i="4"/>
  <c r="AH101" i="4"/>
  <c r="AH102" i="4"/>
  <c r="AH103" i="4"/>
  <c r="AH104" i="4"/>
  <c r="AH105" i="4"/>
  <c r="AH106" i="4"/>
  <c r="AH107" i="4"/>
  <c r="AH108" i="4"/>
  <c r="AH109" i="4"/>
  <c r="AH110" i="4"/>
  <c r="AH111" i="4"/>
  <c r="AH112" i="4"/>
  <c r="AH113" i="4"/>
  <c r="AH114" i="4"/>
  <c r="AH115" i="4"/>
  <c r="AH116" i="4"/>
  <c r="AH117" i="4"/>
  <c r="AH118" i="4"/>
  <c r="AH119" i="4"/>
  <c r="AH120" i="4"/>
  <c r="AH121" i="4"/>
  <c r="AH122" i="4"/>
  <c r="AJ122" i="4" s="1"/>
  <c r="AH123" i="4"/>
  <c r="AJ123" i="4" s="1"/>
  <c r="AH124" i="4"/>
  <c r="AH125" i="4"/>
  <c r="AH126" i="4"/>
  <c r="AH127" i="4"/>
  <c r="AH128" i="4"/>
  <c r="AH129" i="4"/>
  <c r="AH130" i="4"/>
  <c r="AH131" i="4"/>
  <c r="AH132" i="4"/>
  <c r="AH133" i="4"/>
  <c r="AH134" i="4"/>
  <c r="AH135" i="4"/>
  <c r="AH136" i="4"/>
  <c r="AH137" i="4"/>
  <c r="AH138" i="4"/>
  <c r="AH139" i="4"/>
  <c r="AH141" i="4"/>
  <c r="AH142" i="4"/>
  <c r="AH143" i="4"/>
  <c r="AH144" i="4"/>
  <c r="AH145" i="4"/>
  <c r="AH146" i="4"/>
  <c r="AH147" i="4"/>
  <c r="AH148" i="4"/>
  <c r="AH149" i="4"/>
  <c r="AH150" i="4"/>
  <c r="AH151" i="4"/>
  <c r="AH152" i="4"/>
  <c r="AH153" i="4"/>
  <c r="AH154" i="4"/>
  <c r="AH155" i="4"/>
  <c r="AH156" i="4"/>
  <c r="AH157" i="4"/>
  <c r="AH158" i="4"/>
  <c r="AH159" i="4"/>
  <c r="AH160" i="4"/>
  <c r="AH161" i="4"/>
  <c r="AH162" i="4"/>
  <c r="AH163" i="4"/>
  <c r="AH164" i="4"/>
  <c r="AH165" i="4"/>
  <c r="AH166" i="4"/>
  <c r="AH167" i="4"/>
  <c r="AH168" i="4"/>
  <c r="AH169" i="4"/>
  <c r="AH170" i="4"/>
  <c r="AH171" i="4"/>
  <c r="AH172" i="4"/>
  <c r="AH173" i="4"/>
  <c r="AH174" i="4"/>
  <c r="AH175" i="4"/>
  <c r="AH176" i="4"/>
  <c r="AH177" i="4"/>
  <c r="AH178" i="4"/>
  <c r="AH179" i="4"/>
  <c r="AH180" i="4"/>
  <c r="AH181" i="4"/>
  <c r="AH182" i="4"/>
  <c r="AH183" i="4"/>
  <c r="AH184" i="4"/>
  <c r="AH185" i="4"/>
  <c r="AH186" i="4"/>
  <c r="AH187" i="4"/>
  <c r="AH188" i="4"/>
  <c r="AH189" i="4"/>
  <c r="AH190" i="4"/>
  <c r="AH191" i="4"/>
  <c r="AH192" i="4"/>
  <c r="AH193" i="4"/>
  <c r="AH194" i="4"/>
  <c r="AH195" i="4"/>
  <c r="AH196" i="4"/>
  <c r="AH197" i="4"/>
  <c r="AH198" i="4"/>
  <c r="AH199" i="4"/>
  <c r="AH200" i="4"/>
  <c r="AH201" i="4"/>
  <c r="AH202" i="4"/>
  <c r="AH203" i="4"/>
  <c r="AH204" i="4"/>
  <c r="AH205" i="4"/>
  <c r="AH206" i="4"/>
  <c r="AH207" i="4"/>
  <c r="AH208" i="4"/>
  <c r="AH209" i="4"/>
  <c r="AH210" i="4"/>
  <c r="AH211" i="4"/>
  <c r="AH212" i="4"/>
  <c r="AH213" i="4"/>
  <c r="AH214" i="4"/>
  <c r="AH215" i="4"/>
  <c r="AH216" i="4"/>
  <c r="AH217" i="4"/>
  <c r="AH218" i="4"/>
  <c r="AH219" i="4"/>
  <c r="AH220" i="4"/>
  <c r="AH221" i="4"/>
  <c r="AH222" i="4"/>
  <c r="AH223" i="4"/>
  <c r="AH224" i="4"/>
  <c r="AH225" i="4"/>
  <c r="AH226" i="4"/>
  <c r="AH227" i="4"/>
  <c r="AH228" i="4"/>
  <c r="AH229" i="4"/>
  <c r="AH230" i="4"/>
  <c r="AH231" i="4"/>
  <c r="AH232" i="4"/>
  <c r="AH233" i="4"/>
  <c r="AH234" i="4"/>
  <c r="AH235" i="4"/>
  <c r="AH236" i="4"/>
  <c r="AH237" i="4"/>
  <c r="AH238" i="4"/>
  <c r="AH239" i="4"/>
  <c r="AH240" i="4"/>
  <c r="AH241" i="4"/>
  <c r="AH242" i="4"/>
  <c r="AH243" i="4"/>
  <c r="AH244" i="4"/>
  <c r="AH245" i="4"/>
  <c r="AH246" i="4"/>
  <c r="AH247" i="4"/>
  <c r="AH248" i="4"/>
  <c r="AH249" i="4"/>
  <c r="AH250" i="4"/>
  <c r="AH251" i="4"/>
  <c r="AH252" i="4"/>
  <c r="AH253" i="4"/>
  <c r="AH254" i="4"/>
  <c r="AH255" i="4"/>
  <c r="AH256" i="4"/>
  <c r="AH257" i="4"/>
  <c r="AJ257" i="4" s="1"/>
  <c r="AH258" i="4"/>
  <c r="AH5" i="4"/>
  <c r="AC223" i="4"/>
  <c r="AC213" i="4"/>
  <c r="AB225" i="4"/>
  <c r="AB223" i="4"/>
  <c r="AB220" i="4"/>
  <c r="AB213" i="4"/>
  <c r="AB169" i="4"/>
  <c r="N261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Q122" i="4" s="1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3" i="4"/>
  <c r="AV122" i="4" l="1"/>
  <c r="AO6" i="4"/>
  <c r="AV150" i="4" l="1"/>
  <c r="E31" i="6" l="1"/>
  <c r="AJ210" i="4" l="1"/>
  <c r="AV210" i="4" s="1"/>
  <c r="AO231" i="4" l="1"/>
  <c r="AO134" i="4"/>
  <c r="AJ254" i="4" l="1"/>
  <c r="AV254" i="4" s="1"/>
  <c r="AJ255" i="4"/>
  <c r="AV255" i="4" s="1"/>
  <c r="AJ253" i="4"/>
  <c r="AV253" i="4" s="1"/>
  <c r="AO259" i="4"/>
  <c r="AJ185" i="4"/>
  <c r="AV185" i="4" s="1"/>
  <c r="AJ186" i="4"/>
  <c r="AV186" i="4" s="1"/>
  <c r="AJ187" i="4"/>
  <c r="AV187" i="4" s="1"/>
  <c r="AJ252" i="4"/>
  <c r="AV252" i="4" s="1"/>
  <c r="AJ256" i="4"/>
  <c r="AV256" i="4" s="1"/>
  <c r="AJ83" i="4"/>
  <c r="AV83" i="4" s="1"/>
  <c r="AJ84" i="4"/>
  <c r="AV84" i="4" s="1"/>
  <c r="AJ85" i="4"/>
  <c r="AV85" i="4" s="1"/>
  <c r="AJ86" i="4"/>
  <c r="AV86" i="4" s="1"/>
  <c r="AJ87" i="4"/>
  <c r="AV87" i="4" s="1"/>
  <c r="AJ88" i="4"/>
  <c r="AV88" i="4" s="1"/>
  <c r="AT124" i="4" l="1"/>
  <c r="AO220" i="4"/>
  <c r="AJ4" i="4"/>
  <c r="AV4" i="4" s="1"/>
  <c r="AJ6" i="4"/>
  <c r="AJ7" i="4"/>
  <c r="AJ8" i="4"/>
  <c r="AJ9" i="4"/>
  <c r="AJ10" i="4"/>
  <c r="AJ11" i="4"/>
  <c r="AJ12" i="4"/>
  <c r="AJ13" i="4"/>
  <c r="AJ14" i="4"/>
  <c r="AV14" i="4" s="1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8" i="4"/>
  <c r="AJ69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V81" i="4" s="1"/>
  <c r="AJ82" i="4"/>
  <c r="AV82" i="4" s="1"/>
  <c r="AJ91" i="4"/>
  <c r="AJ92" i="4"/>
  <c r="AJ93" i="4"/>
  <c r="AJ94" i="4"/>
  <c r="AJ95" i="4"/>
  <c r="AJ96" i="4"/>
  <c r="AJ97" i="4"/>
  <c r="AJ98" i="4"/>
  <c r="AV98" i="4" s="1"/>
  <c r="AJ99" i="4"/>
  <c r="AJ100" i="4"/>
  <c r="AJ101" i="4"/>
  <c r="AJ102" i="4"/>
  <c r="AJ103" i="4"/>
  <c r="AJ104" i="4"/>
  <c r="AJ106" i="4"/>
  <c r="AJ107" i="4"/>
  <c r="AJ108" i="4"/>
  <c r="AJ109" i="4"/>
  <c r="AJ110" i="4"/>
  <c r="AJ111" i="4"/>
  <c r="AJ112" i="4"/>
  <c r="AJ113" i="4"/>
  <c r="AJ114" i="4"/>
  <c r="AJ115" i="4"/>
  <c r="AJ116" i="4"/>
  <c r="AJ117" i="4"/>
  <c r="AJ118" i="4"/>
  <c r="AJ119" i="4"/>
  <c r="AJ120" i="4"/>
  <c r="AJ121" i="4"/>
  <c r="AJ124" i="4"/>
  <c r="AJ125" i="4"/>
  <c r="AJ126" i="4"/>
  <c r="AJ127" i="4"/>
  <c r="AJ128" i="4"/>
  <c r="AJ129" i="4"/>
  <c r="AJ130" i="4"/>
  <c r="AJ131" i="4"/>
  <c r="AJ132" i="4"/>
  <c r="AJ133" i="4"/>
  <c r="AJ134" i="4"/>
  <c r="AJ135" i="4"/>
  <c r="AJ136" i="4"/>
  <c r="AJ137" i="4"/>
  <c r="AJ138" i="4"/>
  <c r="AJ139" i="4"/>
  <c r="AJ140" i="4"/>
  <c r="AJ141" i="4"/>
  <c r="AJ142" i="4"/>
  <c r="AJ143" i="4"/>
  <c r="AJ144" i="4"/>
  <c r="AJ145" i="4"/>
  <c r="AJ146" i="4"/>
  <c r="AJ147" i="4"/>
  <c r="AJ148" i="4"/>
  <c r="AJ149" i="4"/>
  <c r="AJ151" i="4"/>
  <c r="AJ152" i="4"/>
  <c r="AJ153" i="4"/>
  <c r="AJ154" i="4"/>
  <c r="AJ155" i="4"/>
  <c r="AJ156" i="4"/>
  <c r="AJ157" i="4"/>
  <c r="AJ158" i="4"/>
  <c r="AJ159" i="4"/>
  <c r="AJ160" i="4"/>
  <c r="AJ161" i="4"/>
  <c r="AJ162" i="4"/>
  <c r="AJ163" i="4"/>
  <c r="AJ165" i="4"/>
  <c r="AJ166" i="4"/>
  <c r="AJ167" i="4"/>
  <c r="AJ168" i="4"/>
  <c r="AJ169" i="4"/>
  <c r="AJ170" i="4"/>
  <c r="AJ171" i="4"/>
  <c r="AJ172" i="4"/>
  <c r="AJ173" i="4"/>
  <c r="AJ174" i="4"/>
  <c r="AJ175" i="4"/>
  <c r="AJ176" i="4"/>
  <c r="AJ177" i="4"/>
  <c r="AJ178" i="4"/>
  <c r="AJ181" i="4"/>
  <c r="AJ182" i="4"/>
  <c r="AJ183" i="4"/>
  <c r="AJ184" i="4"/>
  <c r="AJ188" i="4"/>
  <c r="AJ189" i="4"/>
  <c r="AJ190" i="4"/>
  <c r="AJ191" i="4"/>
  <c r="AJ192" i="4"/>
  <c r="AJ193" i="4"/>
  <c r="AJ194" i="4"/>
  <c r="AJ195" i="4"/>
  <c r="AJ196" i="4"/>
  <c r="AJ197" i="4"/>
  <c r="AJ198" i="4"/>
  <c r="AJ199" i="4"/>
  <c r="AJ200" i="4"/>
  <c r="AJ201" i="4"/>
  <c r="AJ202" i="4"/>
  <c r="AJ203" i="4"/>
  <c r="AJ204" i="4"/>
  <c r="AV204" i="4" s="1"/>
  <c r="AJ205" i="4"/>
  <c r="AJ206" i="4"/>
  <c r="AJ207" i="4"/>
  <c r="AJ208" i="4"/>
  <c r="AJ212" i="4"/>
  <c r="AJ213" i="4"/>
  <c r="AJ214" i="4"/>
  <c r="AJ216" i="4"/>
  <c r="AJ217" i="4"/>
  <c r="AJ218" i="4"/>
  <c r="AJ219" i="4"/>
  <c r="AJ220" i="4"/>
  <c r="AJ221" i="4"/>
  <c r="AJ222" i="4"/>
  <c r="AJ223" i="4"/>
  <c r="AJ224" i="4"/>
  <c r="AJ225" i="4"/>
  <c r="AJ226" i="4"/>
  <c r="AJ227" i="4"/>
  <c r="AJ228" i="4"/>
  <c r="AJ229" i="4"/>
  <c r="AJ230" i="4"/>
  <c r="AJ231" i="4"/>
  <c r="AJ232" i="4"/>
  <c r="AJ233" i="4"/>
  <c r="AJ234" i="4"/>
  <c r="AJ235" i="4"/>
  <c r="AJ236" i="4"/>
  <c r="AJ237" i="4"/>
  <c r="AJ238" i="4"/>
  <c r="AJ239" i="4"/>
  <c r="AJ240" i="4"/>
  <c r="AJ241" i="4"/>
  <c r="AJ243" i="4"/>
  <c r="AJ244" i="4"/>
  <c r="AJ245" i="4"/>
  <c r="AJ246" i="4"/>
  <c r="AJ247" i="4"/>
  <c r="AJ248" i="4"/>
  <c r="AV248" i="4" s="1"/>
  <c r="AJ249" i="4"/>
  <c r="AV249" i="4" s="1"/>
  <c r="AJ250" i="4"/>
  <c r="AV250" i="4" s="1"/>
  <c r="AJ251" i="4"/>
  <c r="AV251" i="4" s="1"/>
  <c r="AJ258" i="4"/>
  <c r="AJ180" i="4" l="1"/>
  <c r="AJ215" i="4"/>
  <c r="AJ179" i="4"/>
  <c r="AJ209" i="4"/>
  <c r="AJ211" i="4"/>
  <c r="AJ164" i="4"/>
  <c r="AR261" i="4" l="1"/>
  <c r="AK261" i="4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3" i="5"/>
  <c r="C230" i="5" s="1"/>
  <c r="E230" i="5" s="1"/>
  <c r="AF261" i="4" l="1"/>
  <c r="AU261" i="4"/>
  <c r="AT261" i="4"/>
  <c r="AN261" i="4"/>
  <c r="AM261" i="4"/>
  <c r="AE261" i="4"/>
  <c r="AC261" i="4"/>
  <c r="Z261" i="4"/>
  <c r="Y261" i="4"/>
  <c r="X261" i="4"/>
  <c r="W261" i="4"/>
  <c r="U261" i="4"/>
  <c r="T261" i="4"/>
  <c r="S261" i="4"/>
  <c r="R261" i="4"/>
  <c r="M261" i="4"/>
  <c r="L261" i="4"/>
  <c r="K261" i="4"/>
  <c r="I261" i="4"/>
  <c r="H261" i="4"/>
  <c r="Q260" i="4"/>
  <c r="AD259" i="4"/>
  <c r="Q259" i="4"/>
  <c r="AD258" i="4"/>
  <c r="Q258" i="4"/>
  <c r="Q247" i="4"/>
  <c r="AV247" i="4" s="1"/>
  <c r="Q246" i="4"/>
  <c r="AV246" i="4" s="1"/>
  <c r="Q245" i="4"/>
  <c r="AV245" i="4" s="1"/>
  <c r="Q244" i="4"/>
  <c r="AV244" i="4" s="1"/>
  <c r="Q243" i="4"/>
  <c r="AV243" i="4" s="1"/>
  <c r="AJ242" i="4"/>
  <c r="Q242" i="4"/>
  <c r="AD241" i="4"/>
  <c r="Q241" i="4"/>
  <c r="AD240" i="4"/>
  <c r="Q240" i="4"/>
  <c r="AD239" i="4"/>
  <c r="Q239" i="4"/>
  <c r="AD238" i="4"/>
  <c r="Q238" i="4"/>
  <c r="AD237" i="4"/>
  <c r="Q237" i="4"/>
  <c r="AD236" i="4"/>
  <c r="Q236" i="4"/>
  <c r="AD235" i="4"/>
  <c r="Q235" i="4"/>
  <c r="AD234" i="4"/>
  <c r="Q234" i="4"/>
  <c r="AD233" i="4"/>
  <c r="Q233" i="4"/>
  <c r="AD232" i="4"/>
  <c r="Q232" i="4"/>
  <c r="AD231" i="4"/>
  <c r="Q231" i="4"/>
  <c r="V231" i="4" s="1"/>
  <c r="AD230" i="4"/>
  <c r="Q230" i="4"/>
  <c r="V230" i="4" s="1"/>
  <c r="AD229" i="4"/>
  <c r="Q229" i="4"/>
  <c r="AD228" i="4"/>
  <c r="Q228" i="4"/>
  <c r="AD227" i="4"/>
  <c r="Q227" i="4"/>
  <c r="AD226" i="4"/>
  <c r="Q226" i="4"/>
  <c r="V226" i="4" s="1"/>
  <c r="Q225" i="4"/>
  <c r="V225" i="4" s="1"/>
  <c r="AD224" i="4"/>
  <c r="Q224" i="4"/>
  <c r="AD223" i="4"/>
  <c r="Q223" i="4"/>
  <c r="AD222" i="4"/>
  <c r="Q222" i="4"/>
  <c r="AD221" i="4"/>
  <c r="Q221" i="4"/>
  <c r="AD220" i="4"/>
  <c r="Q220" i="4"/>
  <c r="AD219" i="4"/>
  <c r="Q219" i="4"/>
  <c r="AD218" i="4"/>
  <c r="Q218" i="4"/>
  <c r="AD217" i="4"/>
  <c r="Q217" i="4"/>
  <c r="AD216" i="4"/>
  <c r="Q216" i="4"/>
  <c r="AD215" i="4"/>
  <c r="Q215" i="4"/>
  <c r="AD214" i="4"/>
  <c r="Q214" i="4"/>
  <c r="AD213" i="4"/>
  <c r="Q213" i="4"/>
  <c r="AD212" i="4"/>
  <c r="Q212" i="4"/>
  <c r="AD211" i="4"/>
  <c r="Q211" i="4"/>
  <c r="Q209" i="4"/>
  <c r="AV209" i="4" s="1"/>
  <c r="AD208" i="4"/>
  <c r="Q208" i="4"/>
  <c r="AD207" i="4"/>
  <c r="Q207" i="4"/>
  <c r="AD206" i="4"/>
  <c r="Q206" i="4"/>
  <c r="AD205" i="4"/>
  <c r="Q205" i="4"/>
  <c r="AD203" i="4"/>
  <c r="Q203" i="4"/>
  <c r="AD202" i="4"/>
  <c r="Q202" i="4"/>
  <c r="AD201" i="4"/>
  <c r="Q201" i="4"/>
  <c r="AD200" i="4"/>
  <c r="Q200" i="4"/>
  <c r="AD199" i="4"/>
  <c r="Q199" i="4"/>
  <c r="AD198" i="4"/>
  <c r="Q198" i="4"/>
  <c r="AD197" i="4"/>
  <c r="J197" i="4"/>
  <c r="AD196" i="4"/>
  <c r="Q196" i="4"/>
  <c r="V196" i="4" s="1"/>
  <c r="Q195" i="4"/>
  <c r="AD194" i="4"/>
  <c r="Q194" i="4"/>
  <c r="AD193" i="4"/>
  <c r="Q193" i="4"/>
  <c r="AD192" i="4"/>
  <c r="P192" i="4"/>
  <c r="AD191" i="4"/>
  <c r="Q191" i="4"/>
  <c r="V191" i="4" s="1"/>
  <c r="AD190" i="4"/>
  <c r="P190" i="4"/>
  <c r="AD189" i="4"/>
  <c r="P189" i="4"/>
  <c r="AD188" i="4"/>
  <c r="Q188" i="4"/>
  <c r="Q184" i="4"/>
  <c r="AV184" i="4" s="1"/>
  <c r="AD183" i="4"/>
  <c r="Q183" i="4"/>
  <c r="AD182" i="4"/>
  <c r="Q182" i="4"/>
  <c r="AD181" i="4"/>
  <c r="Q181" i="4"/>
  <c r="AD180" i="4"/>
  <c r="Q180" i="4"/>
  <c r="AD179" i="4"/>
  <c r="Q179" i="4"/>
  <c r="AD178" i="4"/>
  <c r="Q178" i="4"/>
  <c r="AD177" i="4"/>
  <c r="Q177" i="4"/>
  <c r="AD176" i="4"/>
  <c r="Q176" i="4"/>
  <c r="AD175" i="4"/>
  <c r="Q175" i="4"/>
  <c r="AD174" i="4"/>
  <c r="Q174" i="4"/>
  <c r="AD173" i="4"/>
  <c r="Q173" i="4"/>
  <c r="V173" i="4" s="1"/>
  <c r="AD172" i="4"/>
  <c r="Q172" i="4"/>
  <c r="AD171" i="4"/>
  <c r="Q171" i="4"/>
  <c r="AD170" i="4"/>
  <c r="Q170" i="4"/>
  <c r="AD169" i="4"/>
  <c r="Q169" i="4"/>
  <c r="Q168" i="4"/>
  <c r="AV168" i="4" s="1"/>
  <c r="AD167" i="4"/>
  <c r="Q167" i="4"/>
  <c r="AD166" i="4"/>
  <c r="Q166" i="4"/>
  <c r="AO165" i="4"/>
  <c r="AD165" i="4"/>
  <c r="Q165" i="4"/>
  <c r="AD164" i="4"/>
  <c r="Q164" i="4"/>
  <c r="AD163" i="4"/>
  <c r="Q163" i="4"/>
  <c r="V163" i="4" s="1"/>
  <c r="AD162" i="4"/>
  <c r="Q162" i="4"/>
  <c r="V162" i="4" s="1"/>
  <c r="AD161" i="4"/>
  <c r="Q161" i="4"/>
  <c r="AD160" i="4"/>
  <c r="Q160" i="4"/>
  <c r="AD159" i="4"/>
  <c r="Q159" i="4"/>
  <c r="V159" i="4" s="1"/>
  <c r="AD158" i="4"/>
  <c r="Q158" i="4"/>
  <c r="V158" i="4" s="1"/>
  <c r="AD157" i="4"/>
  <c r="Q157" i="4"/>
  <c r="AD156" i="4"/>
  <c r="Q156" i="4"/>
  <c r="AD155" i="4"/>
  <c r="Q155" i="4"/>
  <c r="AD154" i="4"/>
  <c r="P154" i="4"/>
  <c r="AD153" i="4"/>
  <c r="Q153" i="4"/>
  <c r="AD152" i="4"/>
  <c r="Q152" i="4"/>
  <c r="AD151" i="4"/>
  <c r="Q151" i="4"/>
  <c r="AD149" i="4"/>
  <c r="Q149" i="4"/>
  <c r="AD148" i="4"/>
  <c r="Q148" i="4"/>
  <c r="AD147" i="4"/>
  <c r="Q147" i="4"/>
  <c r="AD146" i="4"/>
  <c r="Q146" i="4"/>
  <c r="Q145" i="4"/>
  <c r="AD144" i="4"/>
  <c r="Q144" i="4"/>
  <c r="AD143" i="4"/>
  <c r="Q143" i="4"/>
  <c r="AD142" i="4"/>
  <c r="Q142" i="4"/>
  <c r="AD141" i="4"/>
  <c r="Q141" i="4"/>
  <c r="AD140" i="4"/>
  <c r="Q140" i="4"/>
  <c r="AD139" i="4"/>
  <c r="Q139" i="4"/>
  <c r="AD138" i="4"/>
  <c r="Q138" i="4"/>
  <c r="AD137" i="4"/>
  <c r="Q137" i="4"/>
  <c r="AD136" i="4"/>
  <c r="Q136" i="4"/>
  <c r="V136" i="4" s="1"/>
  <c r="AD135" i="4"/>
  <c r="Q135" i="4"/>
  <c r="AD134" i="4"/>
  <c r="Q134" i="4"/>
  <c r="AD133" i="4"/>
  <c r="Q133" i="4"/>
  <c r="AD132" i="4"/>
  <c r="Q132" i="4"/>
  <c r="AD131" i="4"/>
  <c r="Q131" i="4"/>
  <c r="AD130" i="4"/>
  <c r="Q130" i="4"/>
  <c r="AD129" i="4"/>
  <c r="Q129" i="4"/>
  <c r="AD128" i="4"/>
  <c r="Q128" i="4"/>
  <c r="V128" i="4" s="1"/>
  <c r="AD127" i="4"/>
  <c r="Q127" i="4"/>
  <c r="AD126" i="4"/>
  <c r="Q126" i="4"/>
  <c r="V126" i="4" s="1"/>
  <c r="AD125" i="4"/>
  <c r="Q125" i="4"/>
  <c r="AD124" i="4"/>
  <c r="Q124" i="4"/>
  <c r="Q121" i="4"/>
  <c r="AV121" i="4" s="1"/>
  <c r="Q120" i="4"/>
  <c r="AV120" i="4" s="1"/>
  <c r="Q119" i="4"/>
  <c r="AV119" i="4" s="1"/>
  <c r="Q118" i="4"/>
  <c r="AD117" i="4"/>
  <c r="Q117" i="4"/>
  <c r="AD116" i="4"/>
  <c r="Q116" i="4"/>
  <c r="AD115" i="4"/>
  <c r="Q115" i="4"/>
  <c r="AD114" i="4"/>
  <c r="Q114" i="4"/>
  <c r="AD113" i="4"/>
  <c r="Q113" i="4"/>
  <c r="AD112" i="4"/>
  <c r="Q112" i="4"/>
  <c r="AD111" i="4"/>
  <c r="Q111" i="4"/>
  <c r="AD110" i="4"/>
  <c r="Q110" i="4"/>
  <c r="AD109" i="4"/>
  <c r="Q109" i="4"/>
  <c r="AD108" i="4"/>
  <c r="Q108" i="4"/>
  <c r="Q107" i="4"/>
  <c r="AV107" i="4" s="1"/>
  <c r="AD106" i="4"/>
  <c r="Q106" i="4"/>
  <c r="AD105" i="4"/>
  <c r="Q105" i="4"/>
  <c r="AD104" i="4"/>
  <c r="Q104" i="4"/>
  <c r="AD103" i="4"/>
  <c r="Q103" i="4"/>
  <c r="AD102" i="4"/>
  <c r="Q102" i="4"/>
  <c r="V102" i="4" s="1"/>
  <c r="AD101" i="4"/>
  <c r="Q101" i="4"/>
  <c r="AD100" i="4"/>
  <c r="Q100" i="4"/>
  <c r="V100" i="4" s="1"/>
  <c r="AD99" i="4"/>
  <c r="P99" i="4"/>
  <c r="AD97" i="4"/>
  <c r="P97" i="4"/>
  <c r="AD96" i="4"/>
  <c r="Q96" i="4"/>
  <c r="AD95" i="4"/>
  <c r="Q95" i="4"/>
  <c r="AD94" i="4"/>
  <c r="Q94" i="4"/>
  <c r="V94" i="4" s="1"/>
  <c r="AD93" i="4"/>
  <c r="P93" i="4"/>
  <c r="AD92" i="4"/>
  <c r="Q92" i="4"/>
  <c r="V92" i="4" s="1"/>
  <c r="AD91" i="4"/>
  <c r="Q91" i="4"/>
  <c r="Q80" i="4"/>
  <c r="Q79" i="4"/>
  <c r="Q78" i="4"/>
  <c r="Q77" i="4"/>
  <c r="Q76" i="4"/>
  <c r="AD75" i="4"/>
  <c r="Q75" i="4"/>
  <c r="AD74" i="4"/>
  <c r="Q74" i="4"/>
  <c r="AD73" i="4"/>
  <c r="Q73" i="4"/>
  <c r="AD72" i="4"/>
  <c r="Q72" i="4"/>
  <c r="AD71" i="4"/>
  <c r="Q71" i="4"/>
  <c r="AD70" i="4"/>
  <c r="Q70" i="4"/>
  <c r="AD69" i="4"/>
  <c r="Q69" i="4"/>
  <c r="AD68" i="4"/>
  <c r="Q68" i="4"/>
  <c r="AD66" i="4"/>
  <c r="Q66" i="4"/>
  <c r="AD65" i="4"/>
  <c r="Q65" i="4"/>
  <c r="AD64" i="4"/>
  <c r="Q64" i="4"/>
  <c r="AD63" i="4"/>
  <c r="Q63" i="4"/>
  <c r="AD62" i="4"/>
  <c r="Q62" i="4"/>
  <c r="AD61" i="4"/>
  <c r="Q61" i="4"/>
  <c r="AD60" i="4"/>
  <c r="Q60" i="4"/>
  <c r="AD59" i="4"/>
  <c r="Q59" i="4"/>
  <c r="AD58" i="4"/>
  <c r="Q58" i="4"/>
  <c r="AD57" i="4"/>
  <c r="Q57" i="4"/>
  <c r="AD56" i="4"/>
  <c r="Q56" i="4"/>
  <c r="AD55" i="4"/>
  <c r="Q55" i="4"/>
  <c r="AD54" i="4"/>
  <c r="Q54" i="4"/>
  <c r="AD53" i="4"/>
  <c r="Q53" i="4"/>
  <c r="AD52" i="4"/>
  <c r="Q52" i="4"/>
  <c r="AD51" i="4"/>
  <c r="Q51" i="4"/>
  <c r="V51" i="4" s="1"/>
  <c r="AD50" i="4"/>
  <c r="Q50" i="4"/>
  <c r="V50" i="4" s="1"/>
  <c r="AD49" i="4"/>
  <c r="Q49" i="4"/>
  <c r="AD48" i="4"/>
  <c r="P48" i="4"/>
  <c r="AD47" i="4"/>
  <c r="Q47" i="4"/>
  <c r="V47" i="4" s="1"/>
  <c r="AD46" i="4"/>
  <c r="Q46" i="4"/>
  <c r="V46" i="4" s="1"/>
  <c r="AD45" i="4"/>
  <c r="Q45" i="4"/>
  <c r="V45" i="4" s="1"/>
  <c r="AD44" i="4"/>
  <c r="Q44" i="4"/>
  <c r="V44" i="4" s="1"/>
  <c r="AD43" i="4"/>
  <c r="Q43" i="4"/>
  <c r="V43" i="4" s="1"/>
  <c r="AD42" i="4"/>
  <c r="Q42" i="4"/>
  <c r="AD41" i="4"/>
  <c r="Q41" i="4"/>
  <c r="V41" i="4" s="1"/>
  <c r="AD40" i="4"/>
  <c r="Q40" i="4"/>
  <c r="V40" i="4" s="1"/>
  <c r="AD39" i="4"/>
  <c r="Q39" i="4"/>
  <c r="V39" i="4" s="1"/>
  <c r="AD38" i="4"/>
  <c r="Q38" i="4"/>
  <c r="V38" i="4" s="1"/>
  <c r="AD37" i="4"/>
  <c r="Q37" i="4"/>
  <c r="V37" i="4" s="1"/>
  <c r="AD36" i="4"/>
  <c r="P36" i="4"/>
  <c r="AD35" i="4"/>
  <c r="Q35" i="4"/>
  <c r="AD34" i="4"/>
  <c r="Q34" i="4"/>
  <c r="AD33" i="4"/>
  <c r="Q33" i="4"/>
  <c r="V33" i="4" s="1"/>
  <c r="AD32" i="4"/>
  <c r="Q32" i="4"/>
  <c r="AD31" i="4"/>
  <c r="Q31" i="4"/>
  <c r="AD30" i="4"/>
  <c r="Q30" i="4"/>
  <c r="AD29" i="4"/>
  <c r="Q29" i="4"/>
  <c r="V29" i="4" s="1"/>
  <c r="AD28" i="4"/>
  <c r="Q28" i="4"/>
  <c r="AD27" i="4"/>
  <c r="Q27" i="4"/>
  <c r="V27" i="4" s="1"/>
  <c r="AD26" i="4"/>
  <c r="Q26" i="4"/>
  <c r="AD25" i="4"/>
  <c r="Q25" i="4"/>
  <c r="AD24" i="4"/>
  <c r="Q24" i="4"/>
  <c r="AD23" i="4"/>
  <c r="Q23" i="4"/>
  <c r="AD22" i="4"/>
  <c r="P22" i="4"/>
  <c r="AD21" i="4"/>
  <c r="Q21" i="4"/>
  <c r="V21" i="4" s="1"/>
  <c r="AD20" i="4"/>
  <c r="Q20" i="4"/>
  <c r="V20" i="4" s="1"/>
  <c r="AD19" i="4"/>
  <c r="Q19" i="4"/>
  <c r="AD18" i="4"/>
  <c r="Q18" i="4"/>
  <c r="V18" i="4" s="1"/>
  <c r="AD17" i="4"/>
  <c r="Q17" i="4"/>
  <c r="V17" i="4" s="1"/>
  <c r="AD16" i="4"/>
  <c r="Q16" i="4"/>
  <c r="AD15" i="4"/>
  <c r="Q15" i="4"/>
  <c r="V15" i="4" s="1"/>
  <c r="AD13" i="4"/>
  <c r="Q13" i="4"/>
  <c r="AD12" i="4"/>
  <c r="Q12" i="4"/>
  <c r="AD11" i="4"/>
  <c r="Q11" i="4"/>
  <c r="AD10" i="4"/>
  <c r="Q10" i="4"/>
  <c r="V10" i="4" s="1"/>
  <c r="AD9" i="4"/>
  <c r="Q9" i="4"/>
  <c r="V9" i="4" s="1"/>
  <c r="AS261" i="4"/>
  <c r="AS263" i="4" s="1"/>
  <c r="AD8" i="4"/>
  <c r="Q8" i="4"/>
  <c r="Q7" i="4"/>
  <c r="AD6" i="4"/>
  <c r="Q6" i="4"/>
  <c r="AJ5" i="4"/>
  <c r="AD5" i="4"/>
  <c r="Q5" i="4"/>
  <c r="AJ3" i="4"/>
  <c r="AD3" i="4"/>
  <c r="B241" i="3"/>
  <c r="D241" i="3" s="1"/>
  <c r="D239" i="3"/>
  <c r="D238" i="3"/>
  <c r="B232" i="3"/>
  <c r="B234" i="3" s="1"/>
  <c r="A232" i="3"/>
  <c r="D229" i="3"/>
  <c r="C229" i="3"/>
  <c r="E228" i="3"/>
  <c r="E227" i="3"/>
  <c r="E226" i="3"/>
  <c r="E225" i="3"/>
  <c r="C224" i="3"/>
  <c r="E224" i="3" s="1"/>
  <c r="D223" i="3"/>
  <c r="C223" i="3"/>
  <c r="C222" i="3"/>
  <c r="E222" i="3" s="1"/>
  <c r="E221" i="3"/>
  <c r="C220" i="3"/>
  <c r="E220" i="3" s="1"/>
  <c r="C219" i="3"/>
  <c r="E219" i="3" s="1"/>
  <c r="C218" i="3"/>
  <c r="E218" i="3" s="1"/>
  <c r="C217" i="3"/>
  <c r="E217" i="3" s="1"/>
  <c r="C216" i="3"/>
  <c r="E216" i="3" s="1"/>
  <c r="C215" i="3"/>
  <c r="E215" i="3" s="1"/>
  <c r="C214" i="3"/>
  <c r="E214" i="3" s="1"/>
  <c r="C213" i="3"/>
  <c r="E213" i="3" s="1"/>
  <c r="E212" i="3"/>
  <c r="E211" i="3"/>
  <c r="E210" i="3"/>
  <c r="E209" i="3"/>
  <c r="E208" i="3"/>
  <c r="E207" i="3"/>
  <c r="C206" i="3"/>
  <c r="E206" i="3" s="1"/>
  <c r="C205" i="3"/>
  <c r="E205" i="3" s="1"/>
  <c r="C204" i="3"/>
  <c r="E204" i="3" s="1"/>
  <c r="C203" i="3"/>
  <c r="E203" i="3" s="1"/>
  <c r="C202" i="3"/>
  <c r="E202" i="3" s="1"/>
  <c r="C201" i="3"/>
  <c r="E201" i="3" s="1"/>
  <c r="E200" i="3"/>
  <c r="E199" i="3"/>
  <c r="E198" i="3"/>
  <c r="E197" i="3"/>
  <c r="C196" i="3"/>
  <c r="E196" i="3" s="1"/>
  <c r="C195" i="3"/>
  <c r="E195" i="3" s="1"/>
  <c r="C194" i="3"/>
  <c r="E194" i="3" s="1"/>
  <c r="E193" i="3"/>
  <c r="C192" i="3"/>
  <c r="E192" i="3" s="1"/>
  <c r="C191" i="3"/>
  <c r="E191" i="3" s="1"/>
  <c r="E190" i="3"/>
  <c r="E189" i="3"/>
  <c r="E188" i="3"/>
  <c r="E187" i="3"/>
  <c r="E186" i="3"/>
  <c r="C185" i="3"/>
  <c r="E185" i="3" s="1"/>
  <c r="C184" i="3"/>
  <c r="E184" i="3" s="1"/>
  <c r="C183" i="3"/>
  <c r="E183" i="3" s="1"/>
  <c r="C182" i="3"/>
  <c r="E182" i="3" s="1"/>
  <c r="C181" i="3"/>
  <c r="E181" i="3" s="1"/>
  <c r="E180" i="3"/>
  <c r="E179" i="3"/>
  <c r="E178" i="3"/>
  <c r="E177" i="3"/>
  <c r="C176" i="3"/>
  <c r="E176" i="3" s="1"/>
  <c r="C175" i="3"/>
  <c r="E175" i="3" s="1"/>
  <c r="E174" i="3"/>
  <c r="C173" i="3"/>
  <c r="E173" i="3" s="1"/>
  <c r="C172" i="3"/>
  <c r="E172" i="3" s="1"/>
  <c r="E171" i="3"/>
  <c r="E170" i="3"/>
  <c r="C168" i="3"/>
  <c r="E168" i="3" s="1"/>
  <c r="C167" i="3"/>
  <c r="E167" i="3" s="1"/>
  <c r="C166" i="3"/>
  <c r="E166" i="3" s="1"/>
  <c r="C165" i="3"/>
  <c r="E165" i="3" s="1"/>
  <c r="C164" i="3"/>
  <c r="E164" i="3" s="1"/>
  <c r="C163" i="3"/>
  <c r="E163" i="3" s="1"/>
  <c r="C162" i="3"/>
  <c r="E162" i="3" s="1"/>
  <c r="C161" i="3"/>
  <c r="E161" i="3" s="1"/>
  <c r="C160" i="3"/>
  <c r="E160" i="3" s="1"/>
  <c r="C159" i="3"/>
  <c r="E159" i="3" s="1"/>
  <c r="C158" i="3"/>
  <c r="E158" i="3" s="1"/>
  <c r="C157" i="3"/>
  <c r="E157" i="3" s="1"/>
  <c r="C156" i="3"/>
  <c r="E156" i="3" s="1"/>
  <c r="C155" i="3"/>
  <c r="E155" i="3" s="1"/>
  <c r="C154" i="3"/>
  <c r="E154" i="3" s="1"/>
  <c r="C153" i="3"/>
  <c r="C152" i="3"/>
  <c r="E152" i="3" s="1"/>
  <c r="C151" i="3"/>
  <c r="E151" i="3" s="1"/>
  <c r="C150" i="3"/>
  <c r="E150" i="3" s="1"/>
  <c r="C149" i="3"/>
  <c r="E149" i="3" s="1"/>
  <c r="C148" i="3"/>
  <c r="E148" i="3" s="1"/>
  <c r="C147" i="3"/>
  <c r="E147" i="3" s="1"/>
  <c r="C146" i="3"/>
  <c r="E146" i="3" s="1"/>
  <c r="C145" i="3"/>
  <c r="E145" i="3" s="1"/>
  <c r="C144" i="3"/>
  <c r="E144" i="3" s="1"/>
  <c r="C143" i="3"/>
  <c r="E143" i="3" s="1"/>
  <c r="C142" i="3"/>
  <c r="E142" i="3" s="1"/>
  <c r="C141" i="3"/>
  <c r="E141" i="3" s="1"/>
  <c r="C140" i="3"/>
  <c r="E140" i="3" s="1"/>
  <c r="C139" i="3"/>
  <c r="E139" i="3" s="1"/>
  <c r="C138" i="3"/>
  <c r="E138" i="3" s="1"/>
  <c r="C137" i="3"/>
  <c r="E137" i="3" s="1"/>
  <c r="C136" i="3"/>
  <c r="E136" i="3" s="1"/>
  <c r="C135" i="3"/>
  <c r="E135" i="3" s="1"/>
  <c r="C134" i="3"/>
  <c r="E134" i="3" s="1"/>
  <c r="C133" i="3"/>
  <c r="E133" i="3" s="1"/>
  <c r="C132" i="3"/>
  <c r="E132" i="3" s="1"/>
  <c r="E131" i="3"/>
  <c r="C130" i="3"/>
  <c r="E130" i="3" s="1"/>
  <c r="E129" i="3"/>
  <c r="C128" i="3"/>
  <c r="E128" i="3" s="1"/>
  <c r="E127" i="3"/>
  <c r="D126" i="3"/>
  <c r="E126" i="3" s="1"/>
  <c r="C125" i="3"/>
  <c r="E125" i="3" s="1"/>
  <c r="C124" i="3"/>
  <c r="E124" i="3" s="1"/>
  <c r="C123" i="3"/>
  <c r="E123" i="3" s="1"/>
  <c r="E122" i="3"/>
  <c r="C121" i="3"/>
  <c r="E121" i="3" s="1"/>
  <c r="C120" i="3"/>
  <c r="E120" i="3" s="1"/>
  <c r="E119" i="3"/>
  <c r="E118" i="3"/>
  <c r="E117" i="3"/>
  <c r="C116" i="3"/>
  <c r="E116" i="3" s="1"/>
  <c r="E115" i="3"/>
  <c r="E114" i="3"/>
  <c r="E113" i="3"/>
  <c r="E112" i="3"/>
  <c r="E111" i="3"/>
  <c r="C110" i="3"/>
  <c r="E110" i="3" s="1"/>
  <c r="C109" i="3"/>
  <c r="E109" i="3" s="1"/>
  <c r="C108" i="3"/>
  <c r="E108" i="3" s="1"/>
  <c r="C107" i="3"/>
  <c r="E107" i="3" s="1"/>
  <c r="D106" i="3"/>
  <c r="C106" i="3"/>
  <c r="C105" i="3"/>
  <c r="E105" i="3" s="1"/>
  <c r="E104" i="3"/>
  <c r="C104" i="3"/>
  <c r="C103" i="3"/>
  <c r="E103" i="3" s="1"/>
  <c r="C102" i="3"/>
  <c r="E102" i="3" s="1"/>
  <c r="E101" i="3"/>
  <c r="D100" i="3"/>
  <c r="E100" i="3" s="1"/>
  <c r="E99" i="3"/>
  <c r="C98" i="3"/>
  <c r="E98" i="3" s="1"/>
  <c r="C97" i="3"/>
  <c r="E97" i="3" s="1"/>
  <c r="E96" i="3"/>
  <c r="E95" i="3"/>
  <c r="E94" i="3"/>
  <c r="D93" i="3"/>
  <c r="C92" i="3"/>
  <c r="E92" i="3" s="1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C72" i="3"/>
  <c r="E72" i="3" s="1"/>
  <c r="E71" i="3"/>
  <c r="C70" i="3"/>
  <c r="E70" i="3" s="1"/>
  <c r="C69" i="3"/>
  <c r="E69" i="3" s="1"/>
  <c r="C68" i="3"/>
  <c r="E68" i="3" s="1"/>
  <c r="C67" i="3"/>
  <c r="E67" i="3" s="1"/>
  <c r="C66" i="3"/>
  <c r="E66" i="3" s="1"/>
  <c r="E65" i="3"/>
  <c r="E64" i="3"/>
  <c r="E63" i="3"/>
  <c r="C62" i="3"/>
  <c r="E62" i="3" s="1"/>
  <c r="C61" i="3"/>
  <c r="E61" i="3" s="1"/>
  <c r="C60" i="3"/>
  <c r="E60" i="3" s="1"/>
  <c r="E59" i="3"/>
  <c r="C58" i="3"/>
  <c r="E58" i="3" s="1"/>
  <c r="C57" i="3"/>
  <c r="E57" i="3" s="1"/>
  <c r="C56" i="3"/>
  <c r="E56" i="3" s="1"/>
  <c r="C55" i="3"/>
  <c r="E55" i="3" s="1"/>
  <c r="C54" i="3"/>
  <c r="E54" i="3" s="1"/>
  <c r="C53" i="3"/>
  <c r="E53" i="3" s="1"/>
  <c r="C52" i="3"/>
  <c r="E52" i="3" s="1"/>
  <c r="C51" i="3"/>
  <c r="E51" i="3" s="1"/>
  <c r="C50" i="3"/>
  <c r="E50" i="3" s="1"/>
  <c r="C49" i="3"/>
  <c r="E49" i="3" s="1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C31" i="3"/>
  <c r="E31" i="3" s="1"/>
  <c r="C30" i="3"/>
  <c r="E30" i="3" s="1"/>
  <c r="C29" i="3"/>
  <c r="E29" i="3" s="1"/>
  <c r="E28" i="3"/>
  <c r="E27" i="3"/>
  <c r="E26" i="3"/>
  <c r="C25" i="3"/>
  <c r="E25" i="3" s="1"/>
  <c r="E24" i="3"/>
  <c r="E23" i="3"/>
  <c r="C22" i="3"/>
  <c r="E22" i="3" s="1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C8" i="3"/>
  <c r="E8" i="3" s="1"/>
  <c r="C7" i="3"/>
  <c r="E7" i="3" s="1"/>
  <c r="C6" i="3"/>
  <c r="E6" i="3" s="1"/>
  <c r="C5" i="3"/>
  <c r="E5" i="3" s="1"/>
  <c r="E4" i="3"/>
  <c r="Y263" i="4" l="1"/>
  <c r="J261" i="4"/>
  <c r="O197" i="4"/>
  <c r="Q197" i="4" s="1"/>
  <c r="V197" i="4" s="1"/>
  <c r="V12" i="4"/>
  <c r="AV12" i="4"/>
  <c r="V13" i="4"/>
  <c r="AV13" i="4"/>
  <c r="Q190" i="4"/>
  <c r="AV190" i="4" s="1"/>
  <c r="AV220" i="4"/>
  <c r="AV206" i="4"/>
  <c r="AV208" i="4"/>
  <c r="AV217" i="4"/>
  <c r="AV222" i="4"/>
  <c r="AV224" i="4"/>
  <c r="AV226" i="4"/>
  <c r="AV228" i="4"/>
  <c r="AV230" i="4"/>
  <c r="AV232" i="4"/>
  <c r="AV234" i="4"/>
  <c r="AV236" i="4"/>
  <c r="AV238" i="4"/>
  <c r="AV240" i="4"/>
  <c r="Q48" i="4"/>
  <c r="V48" i="4" s="1"/>
  <c r="Q93" i="4"/>
  <c r="AV93" i="4" s="1"/>
  <c r="Q99" i="4"/>
  <c r="AV99" i="4" s="1"/>
  <c r="Q154" i="4"/>
  <c r="AV154" i="4" s="1"/>
  <c r="AV221" i="4"/>
  <c r="AV227" i="4"/>
  <c r="AV229" i="4"/>
  <c r="AV231" i="4"/>
  <c r="AV233" i="4"/>
  <c r="AV235" i="4"/>
  <c r="AV237" i="4"/>
  <c r="AV239" i="4"/>
  <c r="AV241" i="4"/>
  <c r="Q97" i="4"/>
  <c r="AV97" i="4" s="1"/>
  <c r="Q189" i="4"/>
  <c r="V189" i="4" s="1"/>
  <c r="Q192" i="4"/>
  <c r="V192" i="4" s="1"/>
  <c r="AV258" i="4"/>
  <c r="P261" i="4"/>
  <c r="Q36" i="4"/>
  <c r="AV36" i="4" s="1"/>
  <c r="AI261" i="4"/>
  <c r="AJ105" i="4"/>
  <c r="AV105" i="4" s="1"/>
  <c r="AV242" i="4"/>
  <c r="AV205" i="4"/>
  <c r="AV207" i="4"/>
  <c r="AV214" i="4"/>
  <c r="AV216" i="4"/>
  <c r="AV219" i="4"/>
  <c r="V223" i="4"/>
  <c r="AV223" i="4"/>
  <c r="AV218" i="4"/>
  <c r="V215" i="4"/>
  <c r="AV215" i="4"/>
  <c r="AV5" i="4"/>
  <c r="AV212" i="4"/>
  <c r="V211" i="4"/>
  <c r="AV211" i="4"/>
  <c r="V213" i="4"/>
  <c r="AV213" i="4"/>
  <c r="V91" i="4"/>
  <c r="AV91" i="4"/>
  <c r="AO261" i="4"/>
  <c r="AV77" i="4"/>
  <c r="AV79" i="4"/>
  <c r="AV167" i="4"/>
  <c r="AV73" i="4"/>
  <c r="V214" i="4"/>
  <c r="V219" i="4"/>
  <c r="V217" i="4"/>
  <c r="AV76" i="4"/>
  <c r="AV78" i="4"/>
  <c r="AV106" i="4"/>
  <c r="AV109" i="4"/>
  <c r="AV75" i="4"/>
  <c r="AV156" i="4"/>
  <c r="AV162" i="4"/>
  <c r="AV196" i="4"/>
  <c r="AV202" i="4"/>
  <c r="AV158" i="4"/>
  <c r="AV183" i="4"/>
  <c r="V224" i="4"/>
  <c r="V227" i="4"/>
  <c r="AV28" i="4"/>
  <c r="AV159" i="4"/>
  <c r="AV163" i="4"/>
  <c r="AV178" i="4"/>
  <c r="AV191" i="4"/>
  <c r="AV193" i="4"/>
  <c r="AV42" i="4"/>
  <c r="AV80" i="4"/>
  <c r="AV172" i="4"/>
  <c r="AV198" i="4"/>
  <c r="AV199" i="4"/>
  <c r="AV200" i="4"/>
  <c r="AV35" i="4"/>
  <c r="V156" i="4"/>
  <c r="V167" i="4"/>
  <c r="AV177" i="4"/>
  <c r="V206" i="4"/>
  <c r="V208" i="4"/>
  <c r="V228" i="4"/>
  <c r="AV203" i="4"/>
  <c r="AV176" i="4"/>
  <c r="AV30" i="4"/>
  <c r="AV65" i="4"/>
  <c r="AV134" i="4"/>
  <c r="AV155" i="4"/>
  <c r="AH261" i="4"/>
  <c r="AV130" i="4"/>
  <c r="AV147" i="4"/>
  <c r="AV112" i="4"/>
  <c r="V112" i="4"/>
  <c r="V132" i="4"/>
  <c r="AV132" i="4"/>
  <c r="AV143" i="4"/>
  <c r="V143" i="4"/>
  <c r="AV124" i="4"/>
  <c r="V124" i="4"/>
  <c r="AV141" i="4"/>
  <c r="V141" i="4"/>
  <c r="AV68" i="4"/>
  <c r="AV116" i="4"/>
  <c r="AV100" i="4"/>
  <c r="AV102" i="4"/>
  <c r="V109" i="4"/>
  <c r="AV142" i="4"/>
  <c r="V147" i="4"/>
  <c r="AV64" i="4"/>
  <c r="AV96" i="4"/>
  <c r="AV118" i="4"/>
  <c r="AV173" i="4"/>
  <c r="V172" i="4"/>
  <c r="AV139" i="4"/>
  <c r="V35" i="4"/>
  <c r="V42" i="4"/>
  <c r="AV72" i="4"/>
  <c r="AV51" i="4"/>
  <c r="AV50" i="4"/>
  <c r="AV74" i="4"/>
  <c r="AV8" i="4"/>
  <c r="AV38" i="4"/>
  <c r="AV46" i="4"/>
  <c r="AV70" i="4"/>
  <c r="AV6" i="4"/>
  <c r="AV23" i="4"/>
  <c r="AV53" i="4"/>
  <c r="AV55" i="4"/>
  <c r="AV57" i="4"/>
  <c r="AV59" i="4"/>
  <c r="AV60" i="4"/>
  <c r="AV11" i="4"/>
  <c r="AV16" i="4"/>
  <c r="AV19" i="4"/>
  <c r="AV195" i="4"/>
  <c r="AV259" i="4"/>
  <c r="AV62" i="4"/>
  <c r="AV135" i="4"/>
  <c r="AV144" i="4"/>
  <c r="V5" i="4"/>
  <c r="AV7" i="4"/>
  <c r="AV24" i="4"/>
  <c r="V24" i="4"/>
  <c r="AV32" i="4"/>
  <c r="V32" i="4"/>
  <c r="AV26" i="4"/>
  <c r="V26" i="4"/>
  <c r="AV31" i="4"/>
  <c r="V31" i="4"/>
  <c r="V25" i="4"/>
  <c r="AV25" i="4"/>
  <c r="AV27" i="4"/>
  <c r="AV29" i="4"/>
  <c r="AV33" i="4"/>
  <c r="AV54" i="4"/>
  <c r="AV95" i="4"/>
  <c r="V95" i="4"/>
  <c r="V111" i="4"/>
  <c r="AV111" i="4"/>
  <c r="AV10" i="4"/>
  <c r="AV15" i="4"/>
  <c r="AV17" i="4"/>
  <c r="AV21" i="4"/>
  <c r="AV52" i="4"/>
  <c r="Q3" i="4"/>
  <c r="V19" i="4"/>
  <c r="V28" i="4"/>
  <c r="V30" i="4"/>
  <c r="AV37" i="4"/>
  <c r="AV40" i="4"/>
  <c r="AV41" i="4"/>
  <c r="AV44" i="4"/>
  <c r="AV45" i="4"/>
  <c r="AV61" i="4"/>
  <c r="AV69" i="4"/>
  <c r="AV92" i="4"/>
  <c r="AV94" i="4"/>
  <c r="V108" i="4"/>
  <c r="AV108" i="4"/>
  <c r="AV115" i="4"/>
  <c r="AV117" i="4"/>
  <c r="AV131" i="4"/>
  <c r="V131" i="4"/>
  <c r="AV133" i="4"/>
  <c r="V133" i="4"/>
  <c r="AV136" i="4"/>
  <c r="AV138" i="4"/>
  <c r="AV140" i="4"/>
  <c r="AV9" i="4"/>
  <c r="AV18" i="4"/>
  <c r="AV20" i="4"/>
  <c r="AV137" i="4"/>
  <c r="V137" i="4"/>
  <c r="AV146" i="4"/>
  <c r="V146" i="4"/>
  <c r="AV153" i="4"/>
  <c r="V153" i="4"/>
  <c r="V229" i="4"/>
  <c r="V6" i="4"/>
  <c r="V8" i="4"/>
  <c r="V11" i="4"/>
  <c r="V16" i="4"/>
  <c r="Q22" i="4"/>
  <c r="AV34" i="4"/>
  <c r="V34" i="4"/>
  <c r="AV39" i="4"/>
  <c r="AV43" i="4"/>
  <c r="AV47" i="4"/>
  <c r="AV49" i="4"/>
  <c r="V49" i="4"/>
  <c r="AV63" i="4"/>
  <c r="AV71" i="4"/>
  <c r="AV101" i="4"/>
  <c r="V101" i="4"/>
  <c r="AV103" i="4"/>
  <c r="V103" i="4"/>
  <c r="AV104" i="4"/>
  <c r="V104" i="4"/>
  <c r="AV110" i="4"/>
  <c r="V110" i="4"/>
  <c r="AV126" i="4"/>
  <c r="AV128" i="4"/>
  <c r="AV148" i="4"/>
  <c r="V148" i="4"/>
  <c r="AV149" i="4"/>
  <c r="V149" i="4"/>
  <c r="AV151" i="4"/>
  <c r="V151" i="4"/>
  <c r="AV160" i="4"/>
  <c r="V160" i="4"/>
  <c r="AV161" i="4"/>
  <c r="V161" i="4"/>
  <c r="AD225" i="4"/>
  <c r="AV225" i="4" s="1"/>
  <c r="AB261" i="4"/>
  <c r="AV58" i="4"/>
  <c r="AV56" i="4"/>
  <c r="AV66" i="4"/>
  <c r="AV113" i="4"/>
  <c r="V113" i="4"/>
  <c r="AV114" i="4"/>
  <c r="V114" i="4"/>
  <c r="AV125" i="4"/>
  <c r="V125" i="4"/>
  <c r="AV127" i="4"/>
  <c r="V127" i="4"/>
  <c r="AV129" i="4"/>
  <c r="V129" i="4"/>
  <c r="AV166" i="4"/>
  <c r="V166" i="4"/>
  <c r="AV174" i="4"/>
  <c r="V174" i="4"/>
  <c r="AV175" i="4"/>
  <c r="V175" i="4"/>
  <c r="AV182" i="4"/>
  <c r="AV194" i="4"/>
  <c r="AV201" i="4"/>
  <c r="V212" i="4"/>
  <c r="V221" i="4"/>
  <c r="V222" i="4"/>
  <c r="AV164" i="4"/>
  <c r="V164" i="4"/>
  <c r="AV165" i="4"/>
  <c r="V165" i="4"/>
  <c r="AV169" i="4"/>
  <c r="V169" i="4"/>
  <c r="AV179" i="4"/>
  <c r="V188" i="4"/>
  <c r="AV188" i="4"/>
  <c r="V205" i="4"/>
  <c r="V207" i="4"/>
  <c r="AV152" i="4"/>
  <c r="V152" i="4"/>
  <c r="V155" i="4"/>
  <c r="AV157" i="4"/>
  <c r="AV170" i="4"/>
  <c r="V170" i="4"/>
  <c r="AV171" i="4"/>
  <c r="V171" i="4"/>
  <c r="AV180" i="4"/>
  <c r="AV181" i="4"/>
  <c r="V216" i="4"/>
  <c r="V218" i="4"/>
  <c r="V220" i="4"/>
  <c r="V258" i="4"/>
  <c r="E229" i="3"/>
  <c r="C232" i="3"/>
  <c r="E223" i="3"/>
  <c r="E106" i="3"/>
  <c r="D232" i="3"/>
  <c r="D234" i="3" s="1"/>
  <c r="E93" i="3"/>
  <c r="V154" i="4" l="1"/>
  <c r="V190" i="4"/>
  <c r="V99" i="4"/>
  <c r="AV48" i="4"/>
  <c r="V36" i="4"/>
  <c r="AV189" i="4"/>
  <c r="O261" i="4"/>
  <c r="AV197" i="4"/>
  <c r="V93" i="4"/>
  <c r="AV192" i="4"/>
  <c r="V97" i="4"/>
  <c r="AJ261" i="4"/>
  <c r="AD261" i="4"/>
  <c r="V22" i="4"/>
  <c r="AV22" i="4"/>
  <c r="Q261" i="4"/>
  <c r="AV3" i="4"/>
  <c r="V3" i="4"/>
  <c r="V261" i="4" s="1"/>
  <c r="E232" i="3"/>
  <c r="E235" i="3" s="1"/>
  <c r="AV261" i="4" l="1"/>
  <c r="B11" i="2"/>
</calcChain>
</file>

<file path=xl/comments1.xml><?xml version="1.0" encoding="utf-8"?>
<comments xmlns="http://schemas.openxmlformats.org/spreadsheetml/2006/main">
  <authors>
    <author>Administrator</author>
    <author>Mitchell, Rebecca</author>
  </authors>
  <commentList>
    <comment ref="G43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not valid in banner yet
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not valid in banner yet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not valid in banner yet</t>
        </r>
      </text>
    </comment>
    <comment ref="AI157" authorId="1" shapeId="0">
      <text>
        <r>
          <rPr>
            <b/>
            <sz val="9"/>
            <color indexed="81"/>
            <rFont val="Tahoma"/>
            <family val="2"/>
          </rPr>
          <t>Mitchell, Rebecca:</t>
        </r>
        <r>
          <rPr>
            <sz val="9"/>
            <color indexed="81"/>
            <rFont val="Tahoma"/>
            <family val="2"/>
          </rPr>
          <t xml:space="preserve">
Budget should have been 730200--error with adopted budget
</t>
        </r>
      </text>
    </comment>
    <comment ref="AI205" authorId="1" shapeId="0">
      <text>
        <r>
          <rPr>
            <b/>
            <sz val="9"/>
            <color indexed="81"/>
            <rFont val="Tahoma"/>
            <family val="2"/>
          </rPr>
          <t>Mitchell, Rebecca:</t>
        </r>
        <r>
          <rPr>
            <sz val="9"/>
            <color indexed="81"/>
            <rFont val="Tahoma"/>
            <family val="2"/>
          </rPr>
          <t xml:space="preserve">
L6-$419,591 actual
L1-I8 $17,919
L1-Q3 $202,459
L3-H6 $650,000
Subtract $200,000 for L3-I1,2,3,
L7-C31  $510,700
L7-C34 $175K
L7-C35 $175K
Subtract $250,000 for counseling 9D
</t>
        </r>
      </text>
    </comment>
  </commentList>
</comments>
</file>

<file path=xl/sharedStrings.xml><?xml version="1.0" encoding="utf-8"?>
<sst xmlns="http://schemas.openxmlformats.org/spreadsheetml/2006/main" count="877" uniqueCount="830">
  <si>
    <t>State Funds</t>
  </si>
  <si>
    <t>A</t>
  </si>
  <si>
    <t>B</t>
  </si>
  <si>
    <t>Business and Computer Technology</t>
  </si>
  <si>
    <t>C</t>
  </si>
  <si>
    <t>Child Development Center</t>
  </si>
  <si>
    <t>D</t>
  </si>
  <si>
    <t>Athletics Complex Phase 2</t>
  </si>
  <si>
    <t>Career and Technical Education Building Renovation</t>
  </si>
  <si>
    <t>F</t>
  </si>
  <si>
    <t>H</t>
  </si>
  <si>
    <t>Fire Academy</t>
  </si>
  <si>
    <t>I</t>
  </si>
  <si>
    <t>Public Transportation Center</t>
  </si>
  <si>
    <t>K</t>
  </si>
  <si>
    <t>L</t>
  </si>
  <si>
    <t>L1</t>
  </si>
  <si>
    <t>Infrastructure Improvement (Utilities, Site, Traffic, Energy, Landscape)</t>
  </si>
  <si>
    <t>L2</t>
  </si>
  <si>
    <t>L3</t>
  </si>
  <si>
    <t>Temporary Space</t>
  </si>
  <si>
    <t>L4</t>
  </si>
  <si>
    <t>Demolition</t>
  </si>
  <si>
    <t>L5</t>
  </si>
  <si>
    <t>Equipment Allowance</t>
  </si>
  <si>
    <t>L6</t>
  </si>
  <si>
    <t>Contingency (6%)</t>
  </si>
  <si>
    <t>L7</t>
  </si>
  <si>
    <t>TOTALS</t>
  </si>
  <si>
    <t>L1-A</t>
  </si>
  <si>
    <t>San Jose Hills Entrance Intersection - Traffic, ADA, Utilities, Landscape, Parking</t>
  </si>
  <si>
    <t>L1-B</t>
  </si>
  <si>
    <t>L1-C</t>
  </si>
  <si>
    <t>L1-D</t>
  </si>
  <si>
    <t>L1-E</t>
  </si>
  <si>
    <t>L1-F</t>
  </si>
  <si>
    <t>Campus Quad - Landscape, Utilities, ADA</t>
  </si>
  <si>
    <t>L1-G</t>
  </si>
  <si>
    <t>L1-H</t>
  </si>
  <si>
    <t>L1-I</t>
  </si>
  <si>
    <t>L1-J</t>
  </si>
  <si>
    <t>L1-K</t>
  </si>
  <si>
    <t>Reclaimed Water System Implementation and Existing Well Rehabilitation</t>
  </si>
  <si>
    <t>Electronic Security Systems, Door Security, Surveillance, Lighting</t>
  </si>
  <si>
    <t>Temple and Grand Intersection Improvements and Wildlife Sanctuary Expansion</t>
  </si>
  <si>
    <t>L1-L</t>
  </si>
  <si>
    <t>L1-M</t>
  </si>
  <si>
    <t>L1-N</t>
  </si>
  <si>
    <t>L1-O</t>
  </si>
  <si>
    <t>L1-P</t>
  </si>
  <si>
    <t>L1-Q</t>
  </si>
  <si>
    <t>L1-R</t>
  </si>
  <si>
    <t>L1-S</t>
  </si>
  <si>
    <t>L1-T</t>
  </si>
  <si>
    <t>L1-U</t>
  </si>
  <si>
    <t>L1-V</t>
  </si>
  <si>
    <t>L1-W</t>
  </si>
  <si>
    <t>L7-A</t>
  </si>
  <si>
    <t xml:space="preserve">Building 9A Renovation for Student Services </t>
  </si>
  <si>
    <t>L7-B</t>
  </si>
  <si>
    <t>Building 12 Renovation for Classroom Space</t>
  </si>
  <si>
    <t>L7-C</t>
  </si>
  <si>
    <t>Facilities Improvement Projects</t>
  </si>
  <si>
    <t>New Main Entrance- Temple Avenue - Traffic, Roadway, Utilities, Landscape, Parking, ADA</t>
  </si>
  <si>
    <t>Temple and Bonita Intersection Realignment - Traffic, ADA, Landscape</t>
  </si>
  <si>
    <t>Bonita and Walnut Intersection Signalization - Traffic, ADA, Landscape</t>
  </si>
  <si>
    <t>Walnut and Lot G Intersection Signalization - Traffic, ADA, Utilities, Landscape</t>
  </si>
  <si>
    <t>Campus Interior Site Improvements (three locations) - Site, ADA, Traffic, Utilities, Landscape</t>
  </si>
  <si>
    <t>Central Plant Increase Chilled Water Output - Energy, Utilities</t>
  </si>
  <si>
    <t>Temple Avenue and Lot F Intersection - Traffic, ADA, Utilities, Landscape</t>
  </si>
  <si>
    <t>East Campus Main Fire Road Access - Traffic, ADA, Landscape</t>
  </si>
  <si>
    <t>Pedestrian Corridors (five locations) - ADA, Landscape</t>
  </si>
  <si>
    <t>West Campus Main Fire Road Access - Traffic, ADA, Landscape</t>
  </si>
  <si>
    <t>Utility Infrastructure NW Quadrant - Utilities</t>
  </si>
  <si>
    <t>Utility Infrastructure SW Quadrant - Utilities</t>
  </si>
  <si>
    <t>Utility Infrastructure SE Quadrant - Utilities</t>
  </si>
  <si>
    <t>Utility Infrastructure NE Quadrant - Utilities</t>
  </si>
  <si>
    <t>Utility Infrastructure Farm - Utilities</t>
  </si>
  <si>
    <t>Energy Projects, Phase 4 - Energy, Utilities</t>
  </si>
  <si>
    <t>Campus-wide Improvement Projects</t>
  </si>
  <si>
    <t>Campus-wide Improvements</t>
  </si>
  <si>
    <t>Parking, Public Safety, and Traffic Improvements</t>
  </si>
  <si>
    <t>Site Improvements and Major Grading South of Temple Avenue - Grading, Parking, Utilities, Landscape, ADA</t>
  </si>
  <si>
    <t xml:space="preserve">Library, Learning Resources and Campus Center </t>
  </si>
  <si>
    <t>L8</t>
  </si>
  <si>
    <t>Construction Support</t>
  </si>
  <si>
    <t>F1</t>
  </si>
  <si>
    <t>Phase 1 - Bldg. 45 Renovation</t>
  </si>
  <si>
    <t>F2</t>
  </si>
  <si>
    <t>Phase 2 - Bldg. 6 2nd Floor Renovation</t>
  </si>
  <si>
    <t>Classroom Building Renovation</t>
  </si>
  <si>
    <t>Golf Driving Range</t>
  </si>
  <si>
    <t>Football Practice Field</t>
  </si>
  <si>
    <t>Track and Field Updates</t>
  </si>
  <si>
    <t>Tennis Courts</t>
  </si>
  <si>
    <t>Gymnasium</t>
  </si>
  <si>
    <t>D1</t>
  </si>
  <si>
    <t>D2</t>
  </si>
  <si>
    <t>D3</t>
  </si>
  <si>
    <t>D4</t>
  </si>
  <si>
    <t>D5</t>
  </si>
  <si>
    <t>J1</t>
  </si>
  <si>
    <t>L7-C1</t>
  </si>
  <si>
    <t>L7-C2</t>
  </si>
  <si>
    <t>L7-C3</t>
  </si>
  <si>
    <t>Bldg. 47--Facilities Plan Room &amp; Renovation</t>
  </si>
  <si>
    <t>Food Service Building</t>
  </si>
  <si>
    <t>Language Lab Expansion--Bldg. 66</t>
  </si>
  <si>
    <t>L1-H1</t>
  </si>
  <si>
    <t>L1-H2</t>
  </si>
  <si>
    <t xml:space="preserve">Temple and Grand Intersection Improvements </t>
  </si>
  <si>
    <t>Wildlife Sanctuary Improvements</t>
  </si>
  <si>
    <t>Campus Interior Site Improvements--Former Bldg. 5/5A Site</t>
  </si>
  <si>
    <t>L1-M1</t>
  </si>
  <si>
    <t>Reclaimed Water--Phase I</t>
  </si>
  <si>
    <t>L3-A</t>
  </si>
  <si>
    <t xml:space="preserve">Temp Space--New Metal Bldg. </t>
  </si>
  <si>
    <t>Temp Space--Bldg. 23 Upgrade</t>
  </si>
  <si>
    <t>L3-B</t>
  </si>
  <si>
    <t>Campus Interior Site Improvements--South of Bldg. 12</t>
  </si>
  <si>
    <t>Campus Interior Site Improvements--Adjacent to Business</t>
  </si>
  <si>
    <t>Bond Measure RR Funds</t>
  </si>
  <si>
    <t>Total Project Budget</t>
  </si>
  <si>
    <t>Individual Project Budget</t>
  </si>
  <si>
    <t>Parking Structure</t>
  </si>
  <si>
    <t>Laboratory Building Expansion-Sciences</t>
  </si>
  <si>
    <t>Scheduled Maintenance, 5 Years (Holding)</t>
  </si>
  <si>
    <t>Lease Revenue Bonds (COPS) Debt Retirement</t>
  </si>
  <si>
    <t xml:space="preserve"> </t>
  </si>
  <si>
    <t>L1-I1</t>
  </si>
  <si>
    <t>L1-I2</t>
  </si>
  <si>
    <t>L1-I3</t>
  </si>
  <si>
    <t>G1</t>
  </si>
  <si>
    <t>Astronomy Dome--Bldg. 60</t>
  </si>
  <si>
    <t>K1</t>
  </si>
  <si>
    <t>Pool Locker Room Repair/ADA Upgrade</t>
  </si>
  <si>
    <t>K2</t>
  </si>
  <si>
    <t>Cadaver Room HVAC Upgrade</t>
  </si>
  <si>
    <t>L7-C4</t>
  </si>
  <si>
    <t>Brackett Field Improvements</t>
  </si>
  <si>
    <t>K3</t>
  </si>
  <si>
    <t>Misc. Small Haz Mat Abatement</t>
  </si>
  <si>
    <t>Phone System Redundancy and Campus-wide Emergency Phones, Phase 1</t>
  </si>
  <si>
    <t>L3-C</t>
  </si>
  <si>
    <t>Temp Space--Constr. Trailer</t>
  </si>
  <si>
    <t>K4</t>
  </si>
  <si>
    <t>K5</t>
  </si>
  <si>
    <t>Misc. Interior Improvements</t>
  </si>
  <si>
    <t>Misc. Exterior Improvements</t>
  </si>
  <si>
    <t>K6</t>
  </si>
  <si>
    <t>Mirror-Glass Replacement</t>
  </si>
  <si>
    <t>K7</t>
  </si>
  <si>
    <t>Hardscape-Asphalt Replacement</t>
  </si>
  <si>
    <t>L3-D</t>
  </si>
  <si>
    <t>L3-E</t>
  </si>
  <si>
    <t>Temp Space--Cont. Ed. Improvements</t>
  </si>
  <si>
    <t>Temp Space--Renovation for Counseling</t>
  </si>
  <si>
    <t>L1-I4</t>
  </si>
  <si>
    <t>Campus Interior Site Improvements--So. Bldg. 1A</t>
  </si>
  <si>
    <t>L7-C5</t>
  </si>
  <si>
    <t>HVAC Automation Lab</t>
  </si>
  <si>
    <t>L1-U1</t>
  </si>
  <si>
    <t>Energy Projects-Bldg. 60</t>
  </si>
  <si>
    <t>L7-C6</t>
  </si>
  <si>
    <t>L5-A</t>
  </si>
  <si>
    <t>Student Service Annex</t>
  </si>
  <si>
    <t>L7-C7</t>
  </si>
  <si>
    <t>L7-C8</t>
  </si>
  <si>
    <t>Student Life Improvements</t>
  </si>
  <si>
    <t>Bldg. 26A Restroom Renovation</t>
  </si>
  <si>
    <t>Bldg. 26D Restroom Renovation</t>
  </si>
  <si>
    <t>L7-C9</t>
  </si>
  <si>
    <t>L1-V1</t>
  </si>
  <si>
    <t>Security Systems, Bldg. 9B</t>
  </si>
  <si>
    <t>L7-C10</t>
  </si>
  <si>
    <t>Bldg. 26A Honors</t>
  </si>
  <si>
    <t>L1-W1</t>
  </si>
  <si>
    <t>Radio Repeater System</t>
  </si>
  <si>
    <t>L1-U2</t>
  </si>
  <si>
    <t>Energy Projects--Bldg. 23A</t>
  </si>
  <si>
    <t>K8</t>
  </si>
  <si>
    <t>Bldg. 1B Hot Water Piping</t>
  </si>
  <si>
    <t>L6-A</t>
  </si>
  <si>
    <t>L7-C11</t>
  </si>
  <si>
    <t>L7-C12</t>
  </si>
  <si>
    <t>L7-C13</t>
  </si>
  <si>
    <t>Agricultural Services</t>
  </si>
  <si>
    <t>Design Technology</t>
  </si>
  <si>
    <t>Contingency-Specific Projects</t>
  </si>
  <si>
    <t>L7-C14</t>
  </si>
  <si>
    <t>Bldg. 6 Remodel AV</t>
  </si>
  <si>
    <t>K9</t>
  </si>
  <si>
    <t>Misc. Repairs--Auxiliary Service</t>
  </si>
  <si>
    <t>K10</t>
  </si>
  <si>
    <t>K11</t>
  </si>
  <si>
    <t>Bldg. 2 Waterproofing</t>
  </si>
  <si>
    <t>K12</t>
  </si>
  <si>
    <t>Library Security Upgrades</t>
  </si>
  <si>
    <t>Misc. Fencing Improv. &amp; Replacement</t>
  </si>
  <si>
    <t>K13</t>
  </si>
  <si>
    <t>Bldg. 26 Air Handler Replacement</t>
  </si>
  <si>
    <t>K14</t>
  </si>
  <si>
    <t>Health Center Flooring Replacement</t>
  </si>
  <si>
    <t>L7-C15</t>
  </si>
  <si>
    <t>Bldg. 40 Renovation</t>
  </si>
  <si>
    <t>L1-Q1</t>
  </si>
  <si>
    <t>Utility Infrastructure SW Quadrant - Utilities-Bldg. 47</t>
  </si>
  <si>
    <t>K15</t>
  </si>
  <si>
    <t>Track Repairs</t>
  </si>
  <si>
    <t>L1-K1</t>
  </si>
  <si>
    <t>Lot F Street Improvements</t>
  </si>
  <si>
    <t>K16</t>
  </si>
  <si>
    <t>Building Expansion Joints</t>
  </si>
  <si>
    <t>K17</t>
  </si>
  <si>
    <t>Gymnasium Repairs</t>
  </si>
  <si>
    <t>Library HVAC Repairs</t>
  </si>
  <si>
    <t>K18</t>
  </si>
  <si>
    <t>L1-V2</t>
  </si>
  <si>
    <t>Security Systems, Bldg. 26C Planetarium</t>
  </si>
  <si>
    <t>K19</t>
  </si>
  <si>
    <t>Farm Drainage Repairs</t>
  </si>
  <si>
    <t>K20</t>
  </si>
  <si>
    <t>Boiler Repair/Replacement</t>
  </si>
  <si>
    <t>K21</t>
  </si>
  <si>
    <t>Bldg. 28B Fire Alarm Upgrade</t>
  </si>
  <si>
    <t>L4-A</t>
  </si>
  <si>
    <t>Bldg. 21 Demolition</t>
  </si>
  <si>
    <t>L3-F</t>
  </si>
  <si>
    <t>Temporary Space-Portable Buildings at Bldg. 21 site</t>
  </si>
  <si>
    <t>L3-F1</t>
  </si>
  <si>
    <t>L3-F2</t>
  </si>
  <si>
    <t>L3-F3</t>
  </si>
  <si>
    <t>L3-F4</t>
  </si>
  <si>
    <t>L3-F5</t>
  </si>
  <si>
    <t>Bldg. 21E</t>
  </si>
  <si>
    <t>Bldg. 21F</t>
  </si>
  <si>
    <t>Bldg. 21G</t>
  </si>
  <si>
    <t>Bldg. 21H</t>
  </si>
  <si>
    <t>Bldg. 21I</t>
  </si>
  <si>
    <t>E1</t>
  </si>
  <si>
    <t>Bldg. 28A Secondary Effects</t>
  </si>
  <si>
    <t>K22</t>
  </si>
  <si>
    <t>Scheduled Maintenance 2012/13</t>
  </si>
  <si>
    <t>L1-V3</t>
  </si>
  <si>
    <t>Security Systems, Bldg. 23</t>
  </si>
  <si>
    <t>L7-C16</t>
  </si>
  <si>
    <t>SIM Lab Remodel</t>
  </si>
  <si>
    <t>Project</t>
  </si>
  <si>
    <t>DESCRIPTION</t>
  </si>
  <si>
    <t xml:space="preserve">E </t>
  </si>
  <si>
    <t xml:space="preserve">G </t>
  </si>
  <si>
    <t xml:space="preserve">J </t>
  </si>
  <si>
    <t>09/10 Expenditures</t>
  </si>
  <si>
    <t>10/11 Expenditures</t>
  </si>
  <si>
    <t>11/12 Expenditures</t>
  </si>
  <si>
    <t>L7-C17</t>
  </si>
  <si>
    <t>Bldg. 26D 3rd Floor Classroom</t>
  </si>
  <si>
    <t>L7-C18</t>
  </si>
  <si>
    <t>Bldg. 1A Remodel Printmaking</t>
  </si>
  <si>
    <t>L7-C19</t>
  </si>
  <si>
    <t>Founders Hall Alterations</t>
  </si>
  <si>
    <t>L4-B</t>
  </si>
  <si>
    <t>Bldg. 16 Demolition</t>
  </si>
  <si>
    <t>L4-C</t>
  </si>
  <si>
    <t>Bldg. 8 Demolition</t>
  </si>
  <si>
    <t>L4-D</t>
  </si>
  <si>
    <t>Bldg. 37 Remove</t>
  </si>
  <si>
    <t>L1-I5</t>
  </si>
  <si>
    <t>L1-I6</t>
  </si>
  <si>
    <t>DSPS Tram Access Improvements</t>
  </si>
  <si>
    <t>Campus Smoking Areas</t>
  </si>
  <si>
    <t>L1-X1</t>
  </si>
  <si>
    <t>Parking Lot B Improvements</t>
  </si>
  <si>
    <t>L1-X2</t>
  </si>
  <si>
    <t>Parking Lot W Improvements</t>
  </si>
  <si>
    <t xml:space="preserve">Administration Remodel </t>
  </si>
  <si>
    <t>Equipment--Admin. Remodel</t>
  </si>
  <si>
    <t>217,200 GSF; State Funding component; begin design est. 2015/16</t>
  </si>
  <si>
    <t>87,000 GSF; State Funding component; begin design pending 2012 State Bond</t>
  </si>
  <si>
    <t>Four buildings--cost will be split by percentage at end of project; Board approved bids March 2010</t>
  </si>
  <si>
    <t>Project currently on hold</t>
  </si>
  <si>
    <t>Upgrade existing practice field</t>
  </si>
  <si>
    <t>Upgrade existing track facilities</t>
  </si>
  <si>
    <t>Relocation to this site required prior to construction of Business &amp; Computer Tech project.</t>
  </si>
  <si>
    <t>State Funding component; begin design est. 2014/15</t>
  </si>
  <si>
    <t>Renovation of existing Bldgs. 28A &amp; 28B.  Cost will be split by percentage at end of project.  State Funding component; begin design est. 2013/14</t>
  </si>
  <si>
    <t>Renovations at Bldg. 28A required for program support due to programs moving to Design Technology Center and delay of start of Project E.</t>
  </si>
  <si>
    <t>Renovation of existing Bldg. 45.  Board approved bids March 2010.</t>
  </si>
  <si>
    <t>Following construction of Project A, renovation of 2nd floor of existing Bldg. 6.  Possible state funding component--FPP not submitted.</t>
  </si>
  <si>
    <t>Additions to existing science buildings.</t>
  </si>
  <si>
    <t>Astronomy dome addition on roof at Bldg. 60.</t>
  </si>
  <si>
    <t>10,000 GSF classroom building plus training tower.  Cost will be split by percentage at end of project.</t>
  </si>
  <si>
    <t>Transportation center and pedestrian bridge at Temple Ave.</t>
  </si>
  <si>
    <t>Parking Garage at NW corner of campus</t>
  </si>
  <si>
    <t>Holding account--projects will be developed with individual descriptions and account numbers.</t>
  </si>
  <si>
    <t>Repair and upgrade locker rooms inc. shower rooms at Bldg. 27C.</t>
  </si>
  <si>
    <t>Cadaver room HVAC upgrade at Bldg. 60</t>
  </si>
  <si>
    <t>Hazardous materials abatement at various locations throughout campus.</t>
  </si>
  <si>
    <t>Misc. interior improvements in campus buildings</t>
  </si>
  <si>
    <t>Misc. exterior improvements on campus</t>
  </si>
  <si>
    <t>Replacement of damaged/broken glass and mirrors throughout campus.</t>
  </si>
  <si>
    <t>Miscellaneous Hardscape and Asphalt repair throughout campus.</t>
  </si>
  <si>
    <t>Repair hot water feed to Bldg. 1B</t>
  </si>
  <si>
    <t>Miscellaneous repairs to Auxiliary Services buildings at Mountie Grill (Bldg. 19C), Express Stop (Bldg. 16A) and Campus Inn (Bldg. 8), and construction of sales area at stadium.</t>
  </si>
  <si>
    <t>Repair and replacement of fencing at various locations on campus.</t>
  </si>
  <si>
    <t>Repair work on coping and expansion joints; waterproof painting of exterior surfaces at Bldg. 2.</t>
  </si>
  <si>
    <t>Replace entry doors and add access controls at Library.</t>
  </si>
  <si>
    <t>Replacement of air handlers at Bldg. 26A and 26D.</t>
  </si>
  <si>
    <t>Remove and replace flooring and seal concrete at Student Health Center, Bldg. 67B</t>
  </si>
  <si>
    <t>Repair track surface at Stadium</t>
  </si>
  <si>
    <t>Repair drainage at equine center and swine unit.</t>
  </si>
  <si>
    <t>Boiler repair and replacement at various buildings on campus</t>
  </si>
  <si>
    <t>Upgrade to fire alarms at Bldg. 28B.  Additional funding in fund 43051.</t>
  </si>
  <si>
    <t>Miscellaneous scheduled maintenance projects throught the campus.  All projects will be under $150,000.</t>
  </si>
  <si>
    <t>Varous infrastructure improvement projects--each will be funded separately.</t>
  </si>
  <si>
    <t>Create smoking areas at various locations on campus due to new smoking policy</t>
  </si>
  <si>
    <t>Improvements to various locations on campus to improve DSPS tram access.</t>
  </si>
  <si>
    <t>Street Improvements in Parking Lot F.</t>
  </si>
  <si>
    <t>Energy Project at Science Laboratories building</t>
  </si>
  <si>
    <t>Energy Project at Bldg. 23A--Data Center.</t>
  </si>
  <si>
    <t>Installation of new doors, access controls, and camera surveillance at Bldg. 9B</t>
  </si>
  <si>
    <t>Installation of new storefront doors and access controls at Planetarium Bldg. 26C</t>
  </si>
  <si>
    <t>Installation of additional access controls at Bldg. 23.</t>
  </si>
  <si>
    <t>New radio repeater system including radio tower.</t>
  </si>
  <si>
    <t>Pavement and electrical improvements as required at Parking Lot B.</t>
  </si>
  <si>
    <t>Pay off existing COPs (Bldg. 4 remodel, Exterior Projects, Parking--fund 41052)</t>
  </si>
  <si>
    <t>Remodel of Bldg. 23 space vacated by Bovis</t>
  </si>
  <si>
    <t>Construction trailer at Child Development.</t>
  </si>
  <si>
    <t>Renovations and repairs to portable buildings and ramps for Continuing Education--various buildings</t>
  </si>
  <si>
    <t>Renovation of buildings 21ABC for Counseling</t>
  </si>
  <si>
    <t>Purchase and installation of five portable buildings at the site of Bldg. 21 following it's demolition.</t>
  </si>
  <si>
    <t>Purchase and installation of new portable building</t>
  </si>
  <si>
    <t>Demolition of various buildings on campus.  Depending on building, will either be transferred to building project or stand-alone demolition (for open space).</t>
  </si>
  <si>
    <t>Demolition of existing Bldg. 21</t>
  </si>
  <si>
    <t>Demolition of existing Bldg. 8</t>
  </si>
  <si>
    <t>Demolition of existing Bldg. 16</t>
  </si>
  <si>
    <t>Remove temporary building 37.</t>
  </si>
  <si>
    <t>Holding account; will transfer to individual projects.</t>
  </si>
  <si>
    <t>Equipment budget for Administration Remodel project, Measure RR portion.</t>
  </si>
  <si>
    <t>Holding account for specific projects; will transfer to individual projects.</t>
  </si>
  <si>
    <t>Following construction of Project A, renovate existing Bldg. 9A for additional Student Services space.</t>
  </si>
  <si>
    <t>Following completion of Ag. Sci. project (Measure R), renovation of Bldg. 12 for general classroom space.</t>
  </si>
  <si>
    <t>Addition to Bldg. 47 for Plan Room and renovation of existing administration area.</t>
  </si>
  <si>
    <t>Construction of new food service building at previous Bldg. 5 location</t>
  </si>
  <si>
    <t>Addition to Bldg. 66 to move Language Lab from Bldg. 6 closer to where Language classes are held.</t>
  </si>
  <si>
    <t>Improvements to classrooms and lab hangars at Brackett Field.</t>
  </si>
  <si>
    <t>Improvements to lab at Bldg. 69</t>
  </si>
  <si>
    <t>Improvements to restrooms in Bldg. 26A .</t>
  </si>
  <si>
    <t>Improvements to restrooms in Bldg. 26D .</t>
  </si>
  <si>
    <t>New building adjacent to Bldg. 9B to hold DSPS labs, office space, and satellite Health Center rooms.</t>
  </si>
  <si>
    <t>Misc. improvements to Bldg. 9C, Student Life Center (Existing projects in 42002 &amp; 41004)</t>
  </si>
  <si>
    <t>Renovate Bldg. 26A-1690 for Honors Program.</t>
  </si>
  <si>
    <t>Measure RR portion of Administration Remodel</t>
  </si>
  <si>
    <t>Measure RR portion of Agricultural Sciences project--Bldg. 80 only.</t>
  </si>
  <si>
    <t>Measure RR portion of Design Technology project.</t>
  </si>
  <si>
    <t>Remodel old audiovisual storage area to classroom--$96,500 construction; $63,500 equipment</t>
  </si>
  <si>
    <t>Bldg. 40 seismic improvements and renovation for Community Services.</t>
  </si>
  <si>
    <t>Remodel room in Bldg. 67B for Human Simulation Lab.</t>
  </si>
  <si>
    <t>Renovation of Bldg. 26D-3411 classroom space</t>
  </si>
  <si>
    <t>Remodel the Printmaking area at Bldg. 1A as required by the program.</t>
  </si>
  <si>
    <t>Alterations to Founders Hall as required by the change in size of Board of Trustees.</t>
  </si>
  <si>
    <t>Misc. construction support expenses--consultants, supplies, equipment, etc.</t>
  </si>
  <si>
    <t>L1-X</t>
  </si>
  <si>
    <t>Parking Lot Improvements</t>
  </si>
  <si>
    <t>K23</t>
  </si>
  <si>
    <t>Misc. Farm Buildings Improvements</t>
  </si>
  <si>
    <t>K24</t>
  </si>
  <si>
    <t>Rekey various buildings</t>
  </si>
  <si>
    <t>Repairs and improvements to various farm buildings.</t>
  </si>
  <si>
    <t>Rekey various buildings for security purposes.</t>
  </si>
  <si>
    <t>12/13 Expenditures</t>
  </si>
  <si>
    <t>L1-Y</t>
  </si>
  <si>
    <t>L3-F6</t>
  </si>
  <si>
    <t>Administration Site Infrastructure Improvement</t>
  </si>
  <si>
    <t>Site infrastructure and landscape project at Bldg. 4 Administration.</t>
  </si>
  <si>
    <t>Bldg. 21J</t>
  </si>
  <si>
    <t>L1-C1</t>
  </si>
  <si>
    <t>Athletic Site-Renovate Practice Field</t>
  </si>
  <si>
    <t>K25</t>
  </si>
  <si>
    <t>K26</t>
  </si>
  <si>
    <t>K27</t>
  </si>
  <si>
    <t>K28</t>
  </si>
  <si>
    <t>K29</t>
  </si>
  <si>
    <t>K30</t>
  </si>
  <si>
    <t>K31</t>
  </si>
  <si>
    <t>K32</t>
  </si>
  <si>
    <t>K33</t>
  </si>
  <si>
    <t>K34</t>
  </si>
  <si>
    <t>K35</t>
  </si>
  <si>
    <t>K36</t>
  </si>
  <si>
    <t>K37</t>
  </si>
  <si>
    <t>K38</t>
  </si>
  <si>
    <t>K39</t>
  </si>
  <si>
    <t>K40</t>
  </si>
  <si>
    <t>K41</t>
  </si>
  <si>
    <t>K42</t>
  </si>
  <si>
    <t>K43</t>
  </si>
  <si>
    <t>Bldg. 2 Mechanical</t>
  </si>
  <si>
    <t>Scheduled Maintenance 2013/14</t>
  </si>
  <si>
    <t>Bldg. 28 Duct Cleaning</t>
  </si>
  <si>
    <t>Elevator Upgrades-Phase 1</t>
  </si>
  <si>
    <t>Campus Asphalt Repairs</t>
  </si>
  <si>
    <t>Bldg. 26A Sewer Line Replacement</t>
  </si>
  <si>
    <t>Bldg. 28B Sewer Line Replacement</t>
  </si>
  <si>
    <t>Bldg. 3 and 27C Interiors</t>
  </si>
  <si>
    <t>Repair Bldg. 28AB Roof</t>
  </si>
  <si>
    <t>Storefront Doors-Bldg. 26, 28</t>
  </si>
  <si>
    <t>Farm Buildings Siding/Roofs</t>
  </si>
  <si>
    <t>Scheduled Maintenance 2014/15</t>
  </si>
  <si>
    <t>Scheduled Maintenance 2015/16</t>
  </si>
  <si>
    <t>Scheduled Maintenance 2016/17</t>
  </si>
  <si>
    <t>Scheduled Maintenance 2017/18</t>
  </si>
  <si>
    <t>Bldg. 60 Boiler Replacement</t>
  </si>
  <si>
    <t>Baseball/Softball Field Improvements</t>
  </si>
  <si>
    <t>Bldg. 6 Flooring Replacement</t>
  </si>
  <si>
    <t>Bldg. 2 Flooring Replacement</t>
  </si>
  <si>
    <t>Replacement of chillers and boilers at Bldg. 2</t>
  </si>
  <si>
    <t>Clean HVAC ducts at Bldgs. 28AB</t>
  </si>
  <si>
    <t>State Sched. Maint. 13/14 Match--Upgrade elevators Bldg. 2, 6, 7.</t>
  </si>
  <si>
    <t>State Sched. Maint. 13/14 Match-Repair asphalt walkways and roads on campus.</t>
  </si>
  <si>
    <t>State Sched. Maint. 13/14 Match-Replace sewer line, Bldg. 26A.</t>
  </si>
  <si>
    <t>State Sched. Maint. 13/14 Match-Replace sewer line, Bldg. 28B.</t>
  </si>
  <si>
    <t>State Sched. Maint. 13/14 Match-Replace shower plumbing and ceramic tiles, Bldg. 3 and 27C.</t>
  </si>
  <si>
    <t>State Sched. Maint. 13/14 Match-Repair roof, Bldgs. 28A and 28B</t>
  </si>
  <si>
    <t>State Sched. Maint. 13/14 Match-Replace storefront doors, Bldg. 28A, 28B, 26A, 26B</t>
  </si>
  <si>
    <t>State Sched. Maint. 13/14 Match-Replace siding and roofs on steel farm buildings.</t>
  </si>
  <si>
    <t>Replace two boilers at Bldg. 60.</t>
  </si>
  <si>
    <t>Miscellaneous improvements to the baseball and softball fields.</t>
  </si>
  <si>
    <t>Replacement of flooring in first floor public hallways.</t>
  </si>
  <si>
    <t>Replacement of flooring in Clarke Theater.</t>
  </si>
  <si>
    <t>L1-H3</t>
  </si>
  <si>
    <t>L1-H4</t>
  </si>
  <si>
    <t>Wildlife Sanctuary Improvements (Landscape Phase I)</t>
  </si>
  <si>
    <t>Wildlife Sanctuary Improvements (Landscape Phase II)</t>
  </si>
  <si>
    <t>L1-I7</t>
  </si>
  <si>
    <t>L1-I8</t>
  </si>
  <si>
    <t>Landscape Impr. So. of Templ</t>
  </si>
  <si>
    <t>Site Improvements--West Parcel</t>
  </si>
  <si>
    <t>Landscape improvements adjacent to Bldg. 23, 45, 47</t>
  </si>
  <si>
    <t>Grading, landscaping, fencing at West Parcel site.</t>
  </si>
  <si>
    <t>L1-M2</t>
  </si>
  <si>
    <t>Farm Area Well</t>
  </si>
  <si>
    <t>L1-P1</t>
  </si>
  <si>
    <t>L1-P2</t>
  </si>
  <si>
    <t>L1-Q2</t>
  </si>
  <si>
    <t>L1-Q3</t>
  </si>
  <si>
    <t>L1-Q4</t>
  </si>
  <si>
    <t>Utility Infrastructure NW Quadrant - Student Support</t>
  </si>
  <si>
    <t>Utility Infrastructure NW Quadrant - Food Services</t>
  </si>
  <si>
    <t>Utility Infrastructure SW Quadrant - Utilities-Sewer</t>
  </si>
  <si>
    <t>Utility Infrastructure SW Quadrant - West Parcel Infrastructure</t>
  </si>
  <si>
    <t>Utility Infrastructure SW Quadrant - Wildlife</t>
  </si>
  <si>
    <t>L1-R1</t>
  </si>
  <si>
    <t>Utility Infrastructure SE Quadrant-Central Plant 2</t>
  </si>
  <si>
    <t>Utility Infrastructure NE Quadrant - Utilities- Bldg. 12</t>
  </si>
  <si>
    <t>L1-S1</t>
  </si>
  <si>
    <t>L1-W2</t>
  </si>
  <si>
    <t>Emergency Communications Infrastructure</t>
  </si>
  <si>
    <t>L3-G</t>
  </si>
  <si>
    <t>L3-H</t>
  </si>
  <si>
    <t>L3-H1</t>
  </si>
  <si>
    <t>L3-H2</t>
  </si>
  <si>
    <t>L3-H3</t>
  </si>
  <si>
    <t>L3-H4</t>
  </si>
  <si>
    <t>L3-H5</t>
  </si>
  <si>
    <t>Temp Space--Fire Academy</t>
  </si>
  <si>
    <t>Temp Space-Portable Buildings</t>
  </si>
  <si>
    <t>Bldg. 18C</t>
  </si>
  <si>
    <t>Bldg. 18D</t>
  </si>
  <si>
    <t>Bldg. 16E</t>
  </si>
  <si>
    <t>Bldg. 46A</t>
  </si>
  <si>
    <t>Athletics</t>
  </si>
  <si>
    <t>Install classroom and restroom portable buildings at Fire Academy site.</t>
  </si>
  <si>
    <t>Purchase and installation of new  classroom building.</t>
  </si>
  <si>
    <t>Purchase and installation of new building for Student Services.</t>
  </si>
  <si>
    <t>Purchase and installation of new office/storage building.</t>
  </si>
  <si>
    <t>Purchase and installation of new building for Athletics.</t>
  </si>
  <si>
    <t>Bldg. 9EFG Demolition</t>
  </si>
  <si>
    <t>L4-E</t>
  </si>
  <si>
    <t>Demolition of Bldg. 9EFG</t>
  </si>
  <si>
    <t>L5-B</t>
  </si>
  <si>
    <t>L5-B1</t>
  </si>
  <si>
    <t>L5-B2</t>
  </si>
  <si>
    <t>L5-B3</t>
  </si>
  <si>
    <t>L5-C</t>
  </si>
  <si>
    <t>L5-D</t>
  </si>
  <si>
    <t>Technology Equipment Allowance</t>
  </si>
  <si>
    <t>Technology Network Equipment</t>
  </si>
  <si>
    <t>Technology Computer Replacement</t>
  </si>
  <si>
    <t>Bldg. 2 Technology Equipment Replacement</t>
  </si>
  <si>
    <t>Equipment--Facilities</t>
  </si>
  <si>
    <t>Equipment--Campus</t>
  </si>
  <si>
    <t>Network infrastructure equipment.</t>
  </si>
  <si>
    <t>Replacement of computers throughout campus.</t>
  </si>
  <si>
    <t>Network infrastructure equipment upgrade at Performing Arts.</t>
  </si>
  <si>
    <t>Variety of operational equipment needed for Facilities Department.</t>
  </si>
  <si>
    <t>Variety of operational equipment and furniture needed for various locations on the campus.</t>
  </si>
  <si>
    <t>L7-C20</t>
  </si>
  <si>
    <t>L7-C21</t>
  </si>
  <si>
    <t>L7-C22</t>
  </si>
  <si>
    <t>L7-C23</t>
  </si>
  <si>
    <t>L7-C24</t>
  </si>
  <si>
    <t>L7-C25</t>
  </si>
  <si>
    <t>L7-C26</t>
  </si>
  <si>
    <t>Bldg. 9B Improvement</t>
  </si>
  <si>
    <t>Campuswide Door Hardware Upgrade</t>
  </si>
  <si>
    <t>Campuswide Audiovisual Improvements</t>
  </si>
  <si>
    <t>POD Remodel</t>
  </si>
  <si>
    <t>Bldg. 4 Misc. Interior Impr.</t>
  </si>
  <si>
    <t>Bldg. 26A Testing Center</t>
  </si>
  <si>
    <t>Bldg. 6 Study Area</t>
  </si>
  <si>
    <t>Reorganize space including new modular furniture for EOPS, CalWorks, Financial Aid and other areas (from PIE).</t>
  </si>
  <si>
    <t>Upgrade classroom door hardware throughout the campus.  Work in each individual building is under $150,000.</t>
  </si>
  <si>
    <t>Upgrade classroom audiovisual equipment to meet ADA requirements.</t>
  </si>
  <si>
    <t>Remodel of Professional and Organization Development at Bldg. 6.</t>
  </si>
  <si>
    <t>Miscellaneous interior improvements at Bldg. 4 including wayfinding signage, improving security, and furniture.</t>
  </si>
  <si>
    <t>Bldg. 26A--remodel three 3rd floor cloassrooms for a testing center.</t>
  </si>
  <si>
    <t>Renovate portion of library to form quiet study area.</t>
  </si>
  <si>
    <t>Utility infrastructure adjacent to Student Support Services project.</t>
  </si>
  <si>
    <t>Utility infrastructure adjacent to Food Services project.</t>
  </si>
  <si>
    <t>Fire Academy Site Preparation</t>
  </si>
  <si>
    <t>Preparation of site for construction of Fire Academy</t>
  </si>
  <si>
    <t>H1</t>
  </si>
  <si>
    <t>13/14 Expenditures</t>
  </si>
  <si>
    <t>Account</t>
  </si>
  <si>
    <t>Measure RR BAN</t>
  </si>
  <si>
    <t>Measure RR BAN Interest</t>
  </si>
  <si>
    <t>Unallocated</t>
  </si>
  <si>
    <t>Measure RR Series AB</t>
  </si>
  <si>
    <t>Measure RR Series AB Interest</t>
  </si>
  <si>
    <t>Measure RR Project Total</t>
  </si>
  <si>
    <t>Measure RR Series C</t>
  </si>
  <si>
    <t>Total</t>
  </si>
  <si>
    <t>K44</t>
  </si>
  <si>
    <t>Central Plant Equipment Scheduled Maintenance</t>
  </si>
  <si>
    <t>K45</t>
  </si>
  <si>
    <t>Athletics Fence Screening</t>
  </si>
  <si>
    <t>K46</t>
  </si>
  <si>
    <t>Upgrade Access Control</t>
  </si>
  <si>
    <t>L1-I9</t>
  </si>
  <si>
    <t>Farm Site Improvements</t>
  </si>
  <si>
    <t>L4-F</t>
  </si>
  <si>
    <t>Bldg. 12AB/Tennis RR Demolition</t>
  </si>
  <si>
    <t>Proposed Budget</t>
  </si>
  <si>
    <t>2015 BAN</t>
  </si>
  <si>
    <t>BAN Budget</t>
  </si>
  <si>
    <t>L7-C27</t>
  </si>
  <si>
    <t>Bldg. 4 2nd Floor Renovation</t>
  </si>
  <si>
    <t>L7-C28</t>
  </si>
  <si>
    <t>Cart Storage Shed</t>
  </si>
  <si>
    <t>L7-C29</t>
  </si>
  <si>
    <t>Bldg. 28B Classroom</t>
  </si>
  <si>
    <t>C1</t>
  </si>
  <si>
    <t>CDC Corrective Items</t>
  </si>
  <si>
    <t>Business Project</t>
  </si>
  <si>
    <t>C-1 CDC Corrective Items</t>
  </si>
  <si>
    <t>L1-Q2 Project</t>
  </si>
  <si>
    <t xml:space="preserve">Wildlife Sanctuary </t>
  </si>
  <si>
    <t>SW Quadrant - Wildlife</t>
  </si>
  <si>
    <t xml:space="preserve">C-CDC </t>
  </si>
  <si>
    <t>Existing Project</t>
  </si>
  <si>
    <t>Food Services</t>
  </si>
  <si>
    <t>Student Success Center</t>
  </si>
  <si>
    <t>Student Life</t>
  </si>
  <si>
    <t>K47</t>
  </si>
  <si>
    <t>Bldg. 9A Electrical and Fire Upgrade</t>
  </si>
  <si>
    <t>L1-I10</t>
  </si>
  <si>
    <t>Bldg. 1A Canopy</t>
  </si>
  <si>
    <t>L4-G</t>
  </si>
  <si>
    <t>Bldg. 29A Demolition</t>
  </si>
  <si>
    <t>L7-A1</t>
  </si>
  <si>
    <t>DHH Center Remodel</t>
  </si>
  <si>
    <t>L7-C30</t>
  </si>
  <si>
    <t>L7-C31</t>
  </si>
  <si>
    <t>Bldg. 40 Classroom Remodel</t>
  </si>
  <si>
    <t>STEM Center</t>
  </si>
  <si>
    <t>14/15  Expenditures</t>
  </si>
  <si>
    <t>15/16 Budget</t>
  </si>
  <si>
    <t>Total Expenditures Thru 6/30/15</t>
  </si>
  <si>
    <t>K48</t>
  </si>
  <si>
    <t>Bldg. 2 Air Balance</t>
  </si>
  <si>
    <t>Air Balance HVAC systems at Bldg. 2</t>
  </si>
  <si>
    <t>K49</t>
  </si>
  <si>
    <t xml:space="preserve">Bldg. 2 Rigging </t>
  </si>
  <si>
    <t>Update stage rigging system at Clarke Theatre</t>
  </si>
  <si>
    <t>K50</t>
  </si>
  <si>
    <t>Bldg. 2 Eaves Repair</t>
  </si>
  <si>
    <t>Repair eaves and underside of soffits at Bldg. 2</t>
  </si>
  <si>
    <t>K51</t>
  </si>
  <si>
    <t>Dance Studio Window Treatments</t>
  </si>
  <si>
    <t>Bldg. 2T - 121--Provide motor operated window treatment</t>
  </si>
  <si>
    <t>K52</t>
  </si>
  <si>
    <t>Bldg, 6 Fire Alarm Replacement</t>
  </si>
  <si>
    <t>Replace and update the fire alarm system at the Library building</t>
  </si>
  <si>
    <t>L1-H5</t>
  </si>
  <si>
    <t xml:space="preserve">Temple and Grand Landscape Improvements </t>
  </si>
  <si>
    <t>Renovate approximately 10,800 square feet of existing landscape at northeast corner Temple and Grand intersection</t>
  </si>
  <si>
    <t>L1-I11</t>
  </si>
  <si>
    <t>Hammer Throw Improvements</t>
  </si>
  <si>
    <t>Installation of sod and irrigation at current hammer throw area.</t>
  </si>
  <si>
    <t>Bonita/Walnut ADA Improvements</t>
  </si>
  <si>
    <t>Renovate existing accessible curb ramp and fencing at intersection of Bonita and Walnut</t>
  </si>
  <si>
    <t>L1-I12</t>
  </si>
  <si>
    <t>L1-I13</t>
  </si>
  <si>
    <t>Campus Interior Site Improvements -- Adjacent to Bldg. 16E</t>
  </si>
  <si>
    <t>Create landscaped student seating area southwest of the Equity Center Bldg. 16E.</t>
  </si>
  <si>
    <t>L1-S2</t>
  </si>
  <si>
    <t>Utility Infrastructure NE Quadrant - Utilities - Central Plant Connection Bldg. 40</t>
  </si>
  <si>
    <t>Expand Central Plant connection to Bldg. 40</t>
  </si>
  <si>
    <t>L3-D1</t>
  </si>
  <si>
    <t>Temp Space -Bldg. 40 Systems Upgrade</t>
  </si>
  <si>
    <t>Bldg. 40--Upgrade electrical, mechanical, and data infrastructure</t>
  </si>
  <si>
    <t>L3-H6</t>
  </si>
  <si>
    <t>Bldg. 16F</t>
  </si>
  <si>
    <t>Purchase and installation of new building to house Testing Center, DSPS, and Make-Up Distance Learning Testing.</t>
  </si>
  <si>
    <t>L7-C32</t>
  </si>
  <si>
    <t>L7-C33</t>
  </si>
  <si>
    <t>L7-C34</t>
  </si>
  <si>
    <t>L7-C35</t>
  </si>
  <si>
    <t>Administration Storage Improvements</t>
  </si>
  <si>
    <t>Furnish workroom 4-2820 with appropriate  shelving for long-term record storage.</t>
  </si>
  <si>
    <t>Develop outdoor projects lab for engineering and physics</t>
  </si>
  <si>
    <t>Bldg. 11 Secondary Effects</t>
  </si>
  <si>
    <t>Bldg. 11 STEM Center secondary effects. Explore options for conversion of 11-2115,11-2115B and 11-2316 into Robotics Lab.</t>
  </si>
  <si>
    <t xml:space="preserve">Bldg. 61 Secondary Effects </t>
  </si>
  <si>
    <t>Bldg. 61 STEM Center secondary effects. Convert 61-3311 into NSD Computer Center; explore new location for GIS lab; and 61-3312 to STEM Center</t>
  </si>
  <si>
    <t>Convert Bldg. 60 3rd Floor space to new Science, Technology, Engineering, and Math center</t>
  </si>
  <si>
    <t>Convert room 40-146 into a classroom.</t>
  </si>
  <si>
    <t>Remodel Room 28B-106 to support 60-seat nursing classes and 70-seat classes.</t>
  </si>
  <si>
    <t>Create cart storage space</t>
  </si>
  <si>
    <t>Remodel second floor Instruction, Marketing, Communications and Public Affairs, and Research and Instituional Effectiveness to accommodate personnel changes.</t>
  </si>
  <si>
    <t>14/15 Expenditures</t>
  </si>
  <si>
    <t>L5-D1</t>
  </si>
  <si>
    <t>Ergonomic Campus Equipment</t>
  </si>
  <si>
    <t>Variety of equipment and furniture needed to address reasonable worker accomodations</t>
  </si>
  <si>
    <t>L1-D1</t>
  </si>
  <si>
    <t>Lane improvements to the westbound right lane at Temple and Bonita</t>
  </si>
  <si>
    <t>Temple and Bonita Right Lane</t>
  </si>
  <si>
    <t>Engineering/Physics Lab</t>
  </si>
  <si>
    <t>Measure RR BAN Series 2</t>
  </si>
  <si>
    <t>Incentives &amp; Prop 39</t>
  </si>
  <si>
    <t>A1</t>
  </si>
  <si>
    <t>Student Center</t>
  </si>
  <si>
    <t>30,000 GSF Student Center</t>
  </si>
  <si>
    <t>D6</t>
  </si>
  <si>
    <t>Heritage Hall</t>
  </si>
  <si>
    <t>Missing Expenditures for 15/16 on L1-Q3 and L1-I8</t>
  </si>
  <si>
    <t>Moved all monies from L1-I8 and L1-Q3 to L6 Contingency</t>
  </si>
  <si>
    <t>K53</t>
  </si>
  <si>
    <t>K54</t>
  </si>
  <si>
    <t>Drip Irrigation</t>
  </si>
  <si>
    <t>Convert irrigation spray heads to drip systems to conserve water campus wide.  Materials only</t>
  </si>
  <si>
    <t>Irrigation Controls Upgrade</t>
  </si>
  <si>
    <t>L7-C36</t>
  </si>
  <si>
    <t>L7-C37</t>
  </si>
  <si>
    <t>L7-C38</t>
  </si>
  <si>
    <t>L7-C39</t>
  </si>
  <si>
    <t>Photo ID Remodel</t>
  </si>
  <si>
    <t>Welding/AC Building Upgrades</t>
  </si>
  <si>
    <t>Design Tech Interior Impr.</t>
  </si>
  <si>
    <t>C-ID Grant Office Remodel</t>
  </si>
  <si>
    <t>Convert former Mountie Stop for photo ID area.</t>
  </si>
  <si>
    <t>Renovations at the Welding/AC building to support instruction programs.</t>
  </si>
  <si>
    <t>Interior improvements to Bldg. 13 for acoustical, lighting controls, access controls.</t>
  </si>
  <si>
    <t>Convert room 4-2330 into office space for C-ID department.</t>
  </si>
  <si>
    <t>K55</t>
  </si>
  <si>
    <t>Bldg. 60 Elevator Upgrade</t>
  </si>
  <si>
    <t>Remove and replace faulty cylinder in freight elevator at Bldg. 60.</t>
  </si>
  <si>
    <t>K56</t>
  </si>
  <si>
    <t>Bldg. 1A Wood Shop Renovation</t>
  </si>
  <si>
    <t>Electrical, ventilation, finish and casework improvements in wood shop.</t>
  </si>
  <si>
    <t>K57</t>
  </si>
  <si>
    <t>Central Plant Chiller Repair</t>
  </si>
  <si>
    <t>Repair #2 Chiller at the Central Plant.</t>
  </si>
  <si>
    <t>K58</t>
  </si>
  <si>
    <t>Exploratorium Humidification</t>
  </si>
  <si>
    <t>Provide humidification and controls to provide appropriate environment for the Meek Natural History Animal Collection at Bldg. 61.</t>
  </si>
  <si>
    <t>K59</t>
  </si>
  <si>
    <t>Library Flooring Replacement, Phase 2</t>
  </si>
  <si>
    <t>Replace flooring in the library with modular carpet or rubber tile as appropriate.</t>
  </si>
  <si>
    <t>K60</t>
  </si>
  <si>
    <t>Bldg 66 Window Covering Replacement</t>
  </si>
  <si>
    <t>Replace vertical blinds with roller window shades to reduce excessive heat gain.</t>
  </si>
  <si>
    <t>Upgrade irrigation control system to improve communication, detect breaks, and generate reports on water usage.</t>
  </si>
  <si>
    <t>L7-C40</t>
  </si>
  <si>
    <t>Bldg. 40 Testing Center</t>
  </si>
  <si>
    <t>L7-D</t>
  </si>
  <si>
    <t>Planning for Institutional Effectiveness (PIE) Projects</t>
  </si>
  <si>
    <t>Bldg. 16B</t>
  </si>
  <si>
    <t>L3-I1</t>
  </si>
  <si>
    <t>L3-I2</t>
  </si>
  <si>
    <t>L3-I3</t>
  </si>
  <si>
    <t>Bldg. 16C</t>
  </si>
  <si>
    <t>Bldg. 16D</t>
  </si>
  <si>
    <t>L7-A2</t>
  </si>
  <si>
    <t>Bldg. 9A Upgrade MEP</t>
  </si>
  <si>
    <t>L7-C TBD</t>
  </si>
  <si>
    <t>Farm Area Retail</t>
  </si>
  <si>
    <t>Ag. Science Animal Shelter</t>
  </si>
  <si>
    <t>Counseling Annex Remodel-Bldg. 9D</t>
  </si>
  <si>
    <t>New metal building for Event Services storage.</t>
  </si>
  <si>
    <t>L7-C41</t>
  </si>
  <si>
    <t xml:space="preserve">Unissued </t>
  </si>
  <si>
    <t xml:space="preserve">Needed </t>
  </si>
  <si>
    <t>14-1001</t>
  </si>
  <si>
    <t>14-1003</t>
  </si>
  <si>
    <t>14-1004</t>
  </si>
  <si>
    <t>14-1007</t>
  </si>
  <si>
    <t>14-1008</t>
  </si>
  <si>
    <t>14-1009</t>
  </si>
  <si>
    <t>14-1010</t>
  </si>
  <si>
    <t>14-1012</t>
  </si>
  <si>
    <t>14-1018</t>
  </si>
  <si>
    <t>14-1023</t>
  </si>
  <si>
    <t>14-1024</t>
  </si>
  <si>
    <t>15-1002</t>
  </si>
  <si>
    <t>15-1006</t>
  </si>
  <si>
    <t>15-016</t>
  </si>
  <si>
    <t>15-1021</t>
  </si>
  <si>
    <t>15-1023</t>
  </si>
  <si>
    <t>15-1024</t>
  </si>
  <si>
    <t>15-025</t>
  </si>
  <si>
    <t>15-1026</t>
  </si>
  <si>
    <t>15-1027</t>
  </si>
  <si>
    <t>15-1028</t>
  </si>
  <si>
    <t>15-1030</t>
  </si>
  <si>
    <t>15-1032</t>
  </si>
  <si>
    <t>15-1033</t>
  </si>
  <si>
    <t>15-1034</t>
  </si>
  <si>
    <t>15-1038</t>
  </si>
  <si>
    <t>15-1050</t>
  </si>
  <si>
    <t>15-1051</t>
  </si>
  <si>
    <t>15-1052</t>
  </si>
  <si>
    <t>15-1054</t>
  </si>
  <si>
    <t>15-1055</t>
  </si>
  <si>
    <t>15-1058</t>
  </si>
  <si>
    <t>15-1061</t>
  </si>
  <si>
    <t>15-1062</t>
  </si>
  <si>
    <t>16-1005</t>
  </si>
  <si>
    <t>16-1007</t>
  </si>
  <si>
    <t>16-1008</t>
  </si>
  <si>
    <t>16-1009</t>
  </si>
  <si>
    <t>16-1010</t>
  </si>
  <si>
    <t>16-1015</t>
  </si>
  <si>
    <t>16-1016</t>
  </si>
  <si>
    <t>16-1017</t>
  </si>
  <si>
    <t>A13-1211</t>
  </si>
  <si>
    <t>A13-1212</t>
  </si>
  <si>
    <t>EP13-2205</t>
  </si>
  <si>
    <t>I14-4303</t>
  </si>
  <si>
    <t>M12-6104</t>
  </si>
  <si>
    <t>M12-6119</t>
  </si>
  <si>
    <t>M12-6119A</t>
  </si>
  <si>
    <t>M12-6120</t>
  </si>
  <si>
    <t>M12-6204</t>
  </si>
  <si>
    <t>M13-6102</t>
  </si>
  <si>
    <t>M13-6203</t>
  </si>
  <si>
    <t>MC12-5101</t>
  </si>
  <si>
    <t>M12-6121</t>
  </si>
  <si>
    <t>15-1022</t>
  </si>
  <si>
    <t>M12-6101</t>
  </si>
  <si>
    <t>I14-4302</t>
  </si>
  <si>
    <t>14-1013</t>
  </si>
  <si>
    <t>14-1014</t>
  </si>
  <si>
    <t>14-1025</t>
  </si>
  <si>
    <t>15-1015</t>
  </si>
  <si>
    <t>15-1039</t>
  </si>
  <si>
    <t>15-1041</t>
  </si>
  <si>
    <t>SM13-7211</t>
  </si>
  <si>
    <t>15-1040</t>
  </si>
  <si>
    <t>15-1042</t>
  </si>
  <si>
    <t>16-1014</t>
  </si>
  <si>
    <t>I13-4201</t>
  </si>
  <si>
    <t>15-1017</t>
  </si>
  <si>
    <t>15-1045</t>
  </si>
  <si>
    <t>I13-4203</t>
  </si>
  <si>
    <t>I13-4205</t>
  </si>
  <si>
    <t>15-1014</t>
  </si>
  <si>
    <t>I13-4202</t>
  </si>
  <si>
    <t>15-1049</t>
  </si>
  <si>
    <t>EP12-2103</t>
  </si>
  <si>
    <t>14-1016</t>
  </si>
  <si>
    <t>15-1007</t>
  </si>
  <si>
    <t>14-1011C</t>
  </si>
  <si>
    <t>14-1011D</t>
  </si>
  <si>
    <t>15-1046</t>
  </si>
  <si>
    <t>D14-8301</t>
  </si>
  <si>
    <t>14-1006</t>
  </si>
  <si>
    <t>15-1018</t>
  </si>
  <si>
    <t>M12-6106</t>
  </si>
  <si>
    <t>15-1064</t>
  </si>
  <si>
    <t>I14-4311</t>
  </si>
  <si>
    <t>A13-1210</t>
  </si>
  <si>
    <t>14-1017</t>
  </si>
  <si>
    <t>A13-1213</t>
  </si>
  <si>
    <t>A14-1301</t>
  </si>
  <si>
    <t>15-1011</t>
  </si>
  <si>
    <t>A14-1302</t>
  </si>
  <si>
    <t>14-1015</t>
  </si>
  <si>
    <t>14-1026</t>
  </si>
  <si>
    <t>15-1009</t>
  </si>
  <si>
    <t>15-1056</t>
  </si>
  <si>
    <t>15-1057</t>
  </si>
  <si>
    <t>15-1060</t>
  </si>
  <si>
    <t>15-1059</t>
  </si>
  <si>
    <t>15-1010</t>
  </si>
  <si>
    <t>16-1011</t>
  </si>
  <si>
    <t>15-1048</t>
  </si>
  <si>
    <t>Energy Projects--Electric Car Charging Stations</t>
  </si>
  <si>
    <t>L1-U3</t>
  </si>
  <si>
    <t>K-TBD</t>
  </si>
  <si>
    <t>Scheduled Maintenance 2018/19</t>
  </si>
  <si>
    <t>Pavement and electrical improvements as required at Parking Lot W</t>
  </si>
  <si>
    <t>K61</t>
  </si>
  <si>
    <t>K62</t>
  </si>
  <si>
    <t>Bldg. 28B Roof Replacement</t>
  </si>
  <si>
    <t>Replace roof at Bldg. 28B</t>
  </si>
  <si>
    <t>Bldg. 23 Roof Replacement</t>
  </si>
  <si>
    <t>Replace roof at Bldg. 23</t>
  </si>
  <si>
    <t>L1-I14</t>
  </si>
  <si>
    <t>L1-I15</t>
  </si>
  <si>
    <t>Loading Dock Impr.</t>
  </si>
  <si>
    <t>Site Improvements - Student Success Center</t>
  </si>
  <si>
    <t>L7-D1</t>
  </si>
  <si>
    <t>PIE-Swimming Pool Scoreboard</t>
  </si>
  <si>
    <t>Replace scoreboard at swimming pool Bldg. 27B.</t>
  </si>
  <si>
    <t>15/16 Expenditures</t>
  </si>
  <si>
    <t>Total Expenditures Thru 6/30/16</t>
  </si>
  <si>
    <t>16/17 Budget</t>
  </si>
  <si>
    <t>15/16 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</si>
</sst>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1">
    <xf numFmtId="0" fontId="0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163">
    <xf numFmtId="0" fontId="0" fillId="0" borderId="0" xfId="0"/>
    <xf numFmtId="0" fontId="4" fillId="0" borderId="0" xfId="0" applyFont="1" applyFill="1"/>
    <xf numFmtId="42" fontId="4" fillId="0" borderId="1" xfId="1" applyNumberFormat="1" applyFont="1" applyFill="1" applyBorder="1" applyAlignment="1">
      <alignment horizontal="center" wrapText="1"/>
    </xf>
    <xf numFmtId="42" fontId="4" fillId="0" borderId="1" xfId="1" applyNumberFormat="1" applyFont="1" applyFill="1" applyBorder="1" applyAlignment="1">
      <alignment horizontal="center"/>
    </xf>
    <xf numFmtId="0" fontId="5" fillId="0" borderId="0" xfId="0" applyFont="1" applyFill="1"/>
    <xf numFmtId="42" fontId="5" fillId="0" borderId="0" xfId="1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wrapText="1"/>
    </xf>
    <xf numFmtId="164" fontId="7" fillId="0" borderId="3" xfId="1" applyNumberFormat="1" applyFont="1" applyFill="1" applyBorder="1"/>
    <xf numFmtId="164" fontId="7" fillId="0" borderId="3" xfId="2" applyNumberFormat="1" applyFont="1" applyFill="1" applyBorder="1"/>
    <xf numFmtId="0" fontId="7" fillId="0" borderId="3" xfId="4" applyFont="1" applyFill="1" applyBorder="1" applyAlignment="1">
      <alignment wrapText="1"/>
    </xf>
    <xf numFmtId="164" fontId="7" fillId="0" borderId="3" xfId="3" applyNumberFormat="1" applyFont="1" applyFill="1" applyBorder="1"/>
    <xf numFmtId="164" fontId="7" fillId="0" borderId="0" xfId="3" applyNumberFormat="1" applyFont="1" applyFill="1" applyBorder="1"/>
    <xf numFmtId="0" fontId="7" fillId="0" borderId="0" xfId="4" applyFont="1" applyFill="1" applyBorder="1" applyAlignment="1">
      <alignment wrapText="1"/>
    </xf>
    <xf numFmtId="164" fontId="7" fillId="0" borderId="0" xfId="1" applyNumberFormat="1" applyFont="1" applyFill="1"/>
    <xf numFmtId="164" fontId="7" fillId="0" borderId="7" xfId="1" applyNumberFormat="1" applyFont="1" applyFill="1" applyBorder="1"/>
    <xf numFmtId="164" fontId="7" fillId="0" borderId="8" xfId="1" applyNumberFormat="1" applyFont="1" applyFill="1" applyBorder="1"/>
    <xf numFmtId="0" fontId="7" fillId="0" borderId="9" xfId="0" applyFont="1" applyFill="1" applyBorder="1" applyAlignment="1">
      <alignment wrapText="1"/>
    </xf>
    <xf numFmtId="164" fontId="7" fillId="0" borderId="9" xfId="1" applyNumberFormat="1" applyFont="1" applyFill="1" applyBorder="1"/>
    <xf numFmtId="44" fontId="4" fillId="0" borderId="0" xfId="1" applyFont="1" applyFill="1" applyBorder="1" applyAlignment="1">
      <alignment horizontal="center" wrapText="1"/>
    </xf>
    <xf numFmtId="44" fontId="7" fillId="0" borderId="0" xfId="1" applyFont="1" applyFill="1" applyBorder="1" applyAlignment="1">
      <alignment wrapText="1"/>
    </xf>
    <xf numFmtId="0" fontId="6" fillId="0" borderId="3" xfId="0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7" fillId="0" borderId="3" xfId="4" applyFont="1" applyFill="1" applyBorder="1" applyAlignment="1">
      <alignment horizontal="center" wrapText="1"/>
    </xf>
    <xf numFmtId="0" fontId="7" fillId="0" borderId="11" xfId="0" applyFont="1" applyFill="1" applyBorder="1" applyAlignment="1">
      <alignment wrapText="1"/>
    </xf>
    <xf numFmtId="44" fontId="7" fillId="0" borderId="11" xfId="1" applyFont="1" applyFill="1" applyBorder="1" applyAlignment="1">
      <alignment wrapText="1"/>
    </xf>
    <xf numFmtId="44" fontId="8" fillId="0" borderId="1" xfId="1" applyFont="1" applyFill="1" applyBorder="1" applyAlignment="1">
      <alignment horizontal="center" wrapText="1"/>
    </xf>
    <xf numFmtId="164" fontId="7" fillId="0" borderId="2" xfId="1" applyNumberFormat="1" applyFont="1" applyFill="1" applyBorder="1"/>
    <xf numFmtId="0" fontId="7" fillId="0" borderId="3" xfId="7" applyFont="1" applyFill="1" applyBorder="1" applyAlignment="1">
      <alignment wrapText="1"/>
    </xf>
    <xf numFmtId="0" fontId="7" fillId="0" borderId="14" xfId="7" applyFont="1" applyFill="1" applyBorder="1" applyAlignment="1">
      <alignment wrapText="1"/>
    </xf>
    <xf numFmtId="44" fontId="3" fillId="0" borderId="0" xfId="1" applyFont="1" applyFill="1" applyBorder="1" applyAlignment="1">
      <alignment horizontal="center" wrapText="1"/>
    </xf>
    <xf numFmtId="0" fontId="4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42" fontId="4" fillId="0" borderId="0" xfId="1" applyNumberFormat="1" applyFont="1" applyFill="1"/>
    <xf numFmtId="164" fontId="7" fillId="0" borderId="5" xfId="1" applyNumberFormat="1" applyFont="1" applyFill="1" applyBorder="1"/>
    <xf numFmtId="164" fontId="7" fillId="0" borderId="6" xfId="1" applyNumberFormat="1" applyFont="1" applyFill="1" applyBorder="1"/>
    <xf numFmtId="0" fontId="7" fillId="0" borderId="3" xfId="0" applyFont="1" applyFill="1" applyBorder="1" applyAlignment="1"/>
    <xf numFmtId="164" fontId="7" fillId="0" borderId="3" xfId="1" applyNumberFormat="1" applyFont="1" applyFill="1" applyBorder="1" applyAlignment="1">
      <alignment wrapText="1"/>
    </xf>
    <xf numFmtId="164" fontId="7" fillId="0" borderId="3" xfId="3" applyNumberFormat="1" applyFont="1" applyFill="1" applyBorder="1" applyAlignment="1">
      <alignment wrapText="1"/>
    </xf>
    <xf numFmtId="0" fontId="7" fillId="0" borderId="2" xfId="4" applyFont="1" applyFill="1" applyBorder="1" applyAlignment="1">
      <alignment wrapText="1"/>
    </xf>
    <xf numFmtId="44" fontId="4" fillId="0" borderId="0" xfId="1" applyFont="1" applyFill="1" applyAlignment="1">
      <alignment wrapText="1"/>
    </xf>
    <xf numFmtId="44" fontId="3" fillId="0" borderId="0" xfId="1" applyFont="1" applyFill="1" applyAlignment="1">
      <alignment wrapText="1"/>
    </xf>
    <xf numFmtId="42" fontId="4" fillId="0" borderId="0" xfId="1" applyNumberFormat="1" applyFont="1" applyFill="1" applyAlignment="1">
      <alignment wrapText="1"/>
    </xf>
    <xf numFmtId="42" fontId="7" fillId="0" borderId="0" xfId="1" applyNumberFormat="1" applyFont="1" applyFill="1" applyAlignment="1">
      <alignment wrapText="1"/>
    </xf>
    <xf numFmtId="0" fontId="4" fillId="2" borderId="0" xfId="0" applyFont="1" applyFill="1"/>
    <xf numFmtId="0" fontId="4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4" fillId="2" borderId="16" xfId="0" applyFont="1" applyFill="1" applyBorder="1" applyAlignment="1" applyProtection="1">
      <alignment horizontal="center" wrapText="1"/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44" fontId="8" fillId="3" borderId="1" xfId="1" applyFont="1" applyFill="1" applyBorder="1" applyAlignment="1">
      <alignment horizontal="center" wrapText="1"/>
    </xf>
    <xf numFmtId="44" fontId="8" fillId="4" borderId="1" xfId="1" applyFont="1" applyFill="1" applyBorder="1" applyAlignment="1">
      <alignment horizontal="center" wrapText="1"/>
    </xf>
    <xf numFmtId="44" fontId="8" fillId="5" borderId="1" xfId="1" applyFont="1" applyFill="1" applyBorder="1" applyAlignment="1">
      <alignment horizontal="center" wrapText="1"/>
    </xf>
    <xf numFmtId="44" fontId="8" fillId="6" borderId="1" xfId="1" applyFont="1" applyFill="1" applyBorder="1" applyAlignment="1">
      <alignment horizontal="center" wrapText="1"/>
    </xf>
    <xf numFmtId="44" fontId="8" fillId="7" borderId="1" xfId="1" applyFont="1" applyFill="1" applyBorder="1" applyAlignment="1">
      <alignment horizontal="center" wrapText="1"/>
    </xf>
    <xf numFmtId="44" fontId="9" fillId="7" borderId="12" xfId="1" applyFont="1" applyFill="1" applyBorder="1" applyAlignment="1">
      <alignment horizontal="center" wrapText="1"/>
    </xf>
    <xf numFmtId="44" fontId="7" fillId="0" borderId="9" xfId="1" applyFont="1" applyFill="1" applyBorder="1" applyAlignment="1">
      <alignment wrapText="1"/>
    </xf>
    <xf numFmtId="44" fontId="9" fillId="8" borderId="12" xfId="1" applyFont="1" applyFill="1" applyBorder="1" applyAlignment="1">
      <alignment horizontal="center" wrapText="1"/>
    </xf>
    <xf numFmtId="44" fontId="8" fillId="8" borderId="1" xfId="1" applyFont="1" applyFill="1" applyBorder="1" applyAlignment="1">
      <alignment horizontal="center" wrapText="1"/>
    </xf>
    <xf numFmtId="44" fontId="9" fillId="9" borderId="12" xfId="1" applyFont="1" applyFill="1" applyBorder="1" applyAlignment="1">
      <alignment horizontal="center" wrapText="1"/>
    </xf>
    <xf numFmtId="44" fontId="8" fillId="9" borderId="1" xfId="1" applyFont="1" applyFill="1" applyBorder="1" applyAlignment="1">
      <alignment horizontal="center" wrapText="1"/>
    </xf>
    <xf numFmtId="44" fontId="7" fillId="0" borderId="3" xfId="1" applyFont="1" applyFill="1" applyBorder="1" applyAlignment="1">
      <alignment wrapText="1"/>
    </xf>
    <xf numFmtId="44" fontId="7" fillId="0" borderId="13" xfId="1" applyFont="1" applyFill="1" applyBorder="1" applyAlignment="1">
      <alignment wrapText="1"/>
    </xf>
    <xf numFmtId="44" fontId="4" fillId="0" borderId="0" xfId="1" applyFont="1" applyFill="1"/>
    <xf numFmtId="44" fontId="2" fillId="0" borderId="0" xfId="1" applyFont="1" applyFill="1"/>
    <xf numFmtId="44" fontId="4" fillId="0" borderId="0" xfId="0" applyNumberFormat="1" applyFont="1" applyFill="1"/>
    <xf numFmtId="0" fontId="1" fillId="0" borderId="0" xfId="19"/>
    <xf numFmtId="165" fontId="1" fillId="0" borderId="0" xfId="20" applyNumberFormat="1" applyFont="1"/>
    <xf numFmtId="0" fontId="2" fillId="0" borderId="0" xfId="0" applyFont="1" applyFill="1"/>
    <xf numFmtId="44" fontId="6" fillId="0" borderId="3" xfId="1" applyFont="1" applyFill="1" applyBorder="1" applyAlignment="1">
      <alignment wrapText="1"/>
    </xf>
    <xf numFmtId="0" fontId="6" fillId="0" borderId="3" xfId="7" applyFont="1" applyFill="1" applyBorder="1" applyAlignment="1">
      <alignment wrapText="1"/>
    </xf>
    <xf numFmtId="164" fontId="6" fillId="0" borderId="3" xfId="1" applyNumberFormat="1" applyFont="1" applyFill="1" applyBorder="1"/>
    <xf numFmtId="0" fontId="13" fillId="0" borderId="0" xfId="0" applyFont="1" applyFill="1"/>
    <xf numFmtId="0" fontId="7" fillId="0" borderId="17" xfId="4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wrapText="1"/>
    </xf>
    <xf numFmtId="44" fontId="7" fillId="0" borderId="18" xfId="1" applyFont="1" applyFill="1" applyBorder="1" applyAlignment="1">
      <alignment wrapText="1"/>
    </xf>
    <xf numFmtId="44" fontId="7" fillId="0" borderId="2" xfId="1" applyFont="1" applyFill="1" applyBorder="1" applyAlignment="1">
      <alignment wrapText="1"/>
    </xf>
    <xf numFmtId="44" fontId="7" fillId="0" borderId="19" xfId="1" applyFont="1" applyFill="1" applyBorder="1" applyAlignment="1">
      <alignment wrapText="1"/>
    </xf>
    <xf numFmtId="44" fontId="7" fillId="0" borderId="17" xfId="1" applyFont="1" applyFill="1" applyBorder="1" applyAlignment="1">
      <alignment wrapText="1"/>
    </xf>
    <xf numFmtId="44" fontId="2" fillId="0" borderId="0" xfId="1" applyFont="1" applyFill="1" applyAlignment="1">
      <alignment wrapText="1"/>
    </xf>
    <xf numFmtId="164" fontId="7" fillId="0" borderId="17" xfId="1" applyNumberFormat="1" applyFont="1" applyFill="1" applyBorder="1"/>
    <xf numFmtId="164" fontId="6" fillId="0" borderId="17" xfId="1" applyNumberFormat="1" applyFont="1" applyFill="1" applyBorder="1"/>
    <xf numFmtId="164" fontId="7" fillId="0" borderId="17" xfId="2" applyNumberFormat="1" applyFont="1" applyFill="1" applyBorder="1"/>
    <xf numFmtId="164" fontId="7" fillId="0" borderId="17" xfId="3" applyNumberFormat="1" applyFont="1" applyFill="1" applyBorder="1"/>
    <xf numFmtId="164" fontId="7" fillId="0" borderId="17" xfId="1" applyNumberFormat="1" applyFont="1" applyFill="1" applyBorder="1" applyAlignment="1">
      <alignment wrapText="1"/>
    </xf>
    <xf numFmtId="164" fontId="7" fillId="0" borderId="17" xfId="3" applyNumberFormat="1" applyFont="1" applyFill="1" applyBorder="1" applyAlignment="1">
      <alignment wrapText="1"/>
    </xf>
    <xf numFmtId="0" fontId="7" fillId="0" borderId="17" xfId="4" applyFont="1" applyFill="1" applyBorder="1" applyAlignment="1">
      <alignment wrapText="1"/>
    </xf>
    <xf numFmtId="0" fontId="7" fillId="0" borderId="20" xfId="4" applyFont="1" applyFill="1" applyBorder="1" applyAlignment="1">
      <alignment wrapText="1"/>
    </xf>
    <xf numFmtId="0" fontId="7" fillId="0" borderId="20" xfId="0" applyFont="1" applyFill="1" applyBorder="1" applyAlignment="1">
      <alignment wrapText="1"/>
    </xf>
    <xf numFmtId="44" fontId="13" fillId="0" borderId="3" xfId="0" applyNumberFormat="1" applyFont="1" applyFill="1" applyBorder="1"/>
    <xf numFmtId="44" fontId="2" fillId="0" borderId="3" xfId="0" applyNumberFormat="1" applyFont="1" applyFill="1" applyBorder="1"/>
    <xf numFmtId="44" fontId="7" fillId="0" borderId="3" xfId="0" applyNumberFormat="1" applyFont="1" applyFill="1" applyBorder="1"/>
    <xf numFmtId="44" fontId="9" fillId="0" borderId="16" xfId="1" applyFont="1" applyFill="1" applyBorder="1" applyAlignment="1">
      <alignment horizontal="center" wrapText="1"/>
    </xf>
    <xf numFmtId="44" fontId="0" fillId="0" borderId="0" xfId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4" fontId="13" fillId="0" borderId="0" xfId="1" applyFont="1"/>
    <xf numFmtId="44" fontId="0" fillId="0" borderId="0" xfId="0" applyNumberFormat="1"/>
    <xf numFmtId="44" fontId="8" fillId="10" borderId="1" xfId="1" applyFont="1" applyFill="1" applyBorder="1" applyAlignment="1">
      <alignment horizontal="center" wrapText="1"/>
    </xf>
    <xf numFmtId="0" fontId="7" fillId="2" borderId="15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wrapText="1"/>
    </xf>
    <xf numFmtId="0" fontId="12" fillId="11" borderId="0" xfId="0" applyFont="1" applyFill="1"/>
    <xf numFmtId="44" fontId="12" fillId="11" borderId="0" xfId="1" applyFont="1" applyFill="1"/>
    <xf numFmtId="44" fontId="2" fillId="0" borderId="0" xfId="0" applyNumberFormat="1" applyFont="1" applyFill="1"/>
    <xf numFmtId="44" fontId="0" fillId="11" borderId="0" xfId="1" applyFont="1" applyFill="1"/>
    <xf numFmtId="0" fontId="2" fillId="0" borderId="3" xfId="0" applyFont="1" applyFill="1" applyBorder="1"/>
    <xf numFmtId="0" fontId="13" fillId="2" borderId="0" xfId="0" applyFont="1" applyFill="1"/>
    <xf numFmtId="0" fontId="13" fillId="2" borderId="1" xfId="0" applyFont="1" applyFill="1" applyBorder="1"/>
    <xf numFmtId="0" fontId="13" fillId="12" borderId="0" xfId="0" applyFont="1" applyFill="1"/>
    <xf numFmtId="0" fontId="2" fillId="11" borderId="0" xfId="0" applyFont="1" applyFill="1"/>
    <xf numFmtId="44" fontId="2" fillId="11" borderId="0" xfId="1" applyFont="1" applyFill="1"/>
    <xf numFmtId="0" fontId="13" fillId="0" borderId="3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44" fontId="4" fillId="0" borderId="0" xfId="1" applyFont="1" applyFill="1" applyBorder="1" applyAlignment="1">
      <alignment wrapText="1"/>
    </xf>
    <xf numFmtId="44" fontId="3" fillId="0" borderId="0" xfId="1" applyFont="1" applyFill="1" applyBorder="1" applyAlignment="1">
      <alignment wrapText="1"/>
    </xf>
    <xf numFmtId="42" fontId="4" fillId="0" borderId="0" xfId="1" applyNumberFormat="1" applyFont="1" applyFill="1" applyBorder="1"/>
    <xf numFmtId="0" fontId="5" fillId="0" borderId="0" xfId="0" applyFont="1" applyFill="1" applyBorder="1"/>
    <xf numFmtId="44" fontId="4" fillId="0" borderId="0" xfId="1" applyFont="1" applyFill="1" applyBorder="1"/>
    <xf numFmtId="44" fontId="2" fillId="0" borderId="0" xfId="1" applyFont="1" applyFill="1" applyBorder="1"/>
    <xf numFmtId="0" fontId="2" fillId="0" borderId="0" xfId="0" applyFont="1" applyFill="1" applyBorder="1"/>
    <xf numFmtId="0" fontId="13" fillId="0" borderId="9" xfId="0" applyFont="1" applyFill="1" applyBorder="1"/>
    <xf numFmtId="0" fontId="13" fillId="0" borderId="11" xfId="0" applyFont="1" applyFill="1" applyBorder="1"/>
    <xf numFmtId="44" fontId="2" fillId="11" borderId="0" xfId="0" applyNumberFormat="1" applyFont="1" applyFill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4" fontId="13" fillId="0" borderId="0" xfId="0" applyNumberFormat="1" applyFont="1" applyFill="1"/>
    <xf numFmtId="44" fontId="6" fillId="0" borderId="9" xfId="1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2" fillId="0" borderId="0" xfId="0" applyFont="1" applyFill="1" applyAlignment="1">
      <alignment wrapText="1"/>
    </xf>
    <xf numFmtId="42" fontId="2" fillId="0" borderId="0" xfId="1" applyNumberFormat="1" applyFont="1" applyFill="1"/>
    <xf numFmtId="0" fontId="2" fillId="0" borderId="0" xfId="0" applyFont="1" applyFill="1" applyBorder="1" applyAlignment="1">
      <alignment wrapText="1"/>
    </xf>
    <xf numFmtId="44" fontId="2" fillId="0" borderId="0" xfId="1" applyFont="1" applyFill="1" applyBorder="1" applyAlignment="1">
      <alignment wrapText="1"/>
    </xf>
    <xf numFmtId="42" fontId="2" fillId="0" borderId="0" xfId="1" applyNumberFormat="1" applyFont="1" applyFill="1" applyBorder="1"/>
    <xf numFmtId="0" fontId="13" fillId="0" borderId="0" xfId="0" applyFont="1" applyFill="1" applyBorder="1"/>
    <xf numFmtId="44" fontId="2" fillId="0" borderId="0" xfId="0" applyNumberFormat="1" applyFont="1" applyFill="1" applyBorder="1"/>
    <xf numFmtId="0" fontId="2" fillId="0" borderId="3" xfId="16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44" fontId="14" fillId="0" borderId="3" xfId="1" applyFont="1" applyFill="1" applyBorder="1" applyAlignment="1">
      <alignment wrapText="1"/>
    </xf>
    <xf numFmtId="44" fontId="5" fillId="0" borderId="0" xfId="1" applyFont="1" applyFill="1"/>
    <xf numFmtId="44" fontId="13" fillId="0" borderId="0" xfId="0" applyNumberFormat="1" applyFont="1" applyFill="1" applyBorder="1"/>
    <xf numFmtId="44" fontId="14" fillId="0" borderId="9" xfId="1" applyFont="1" applyFill="1" applyBorder="1" applyAlignment="1">
      <alignment wrapText="1"/>
    </xf>
    <xf numFmtId="44" fontId="8" fillId="6" borderId="4" xfId="1" applyFont="1" applyFill="1" applyBorder="1" applyAlignment="1">
      <alignment horizontal="center" wrapText="1"/>
    </xf>
    <xf numFmtId="0" fontId="13" fillId="11" borderId="0" xfId="0" applyFont="1" applyFill="1"/>
    <xf numFmtId="0" fontId="9" fillId="2" borderId="4" xfId="0" applyFont="1" applyFill="1" applyBorder="1" applyAlignment="1"/>
    <xf numFmtId="0" fontId="9" fillId="2" borderId="12" xfId="0" applyFont="1" applyFill="1" applyBorder="1" applyAlignment="1"/>
    <xf numFmtId="44" fontId="9" fillId="10" borderId="4" xfId="1" applyFont="1" applyFill="1" applyBorder="1" applyAlignment="1">
      <alignment horizontal="center" wrapText="1"/>
    </xf>
    <xf numFmtId="44" fontId="9" fillId="10" borderId="16" xfId="1" applyFont="1" applyFill="1" applyBorder="1" applyAlignment="1">
      <alignment horizontal="center" wrapText="1"/>
    </xf>
    <xf numFmtId="44" fontId="9" fillId="10" borderId="12" xfId="1" applyFont="1" applyFill="1" applyBorder="1" applyAlignment="1">
      <alignment horizontal="center" wrapText="1"/>
    </xf>
    <xf numFmtId="44" fontId="9" fillId="4" borderId="4" xfId="1" applyFont="1" applyFill="1" applyBorder="1" applyAlignment="1">
      <alignment horizontal="center" wrapText="1"/>
    </xf>
    <xf numFmtId="44" fontId="9" fillId="4" borderId="16" xfId="1" applyFont="1" applyFill="1" applyBorder="1" applyAlignment="1">
      <alignment horizontal="center" wrapText="1"/>
    </xf>
    <xf numFmtId="44" fontId="9" fillId="4" borderId="12" xfId="1" applyFont="1" applyFill="1" applyBorder="1" applyAlignment="1">
      <alignment horizontal="center" wrapText="1"/>
    </xf>
    <xf numFmtId="44" fontId="9" fillId="5" borderId="4" xfId="1" applyFont="1" applyFill="1" applyBorder="1" applyAlignment="1">
      <alignment horizontal="center" wrapText="1"/>
    </xf>
    <xf numFmtId="44" fontId="9" fillId="5" borderId="16" xfId="1" applyFont="1" applyFill="1" applyBorder="1" applyAlignment="1">
      <alignment horizontal="center" wrapText="1"/>
    </xf>
    <xf numFmtId="44" fontId="9" fillId="5" borderId="12" xfId="1" applyFont="1" applyFill="1" applyBorder="1" applyAlignment="1">
      <alignment horizontal="center" wrapText="1"/>
    </xf>
    <xf numFmtId="44" fontId="9" fillId="3" borderId="4" xfId="1" applyFont="1" applyFill="1" applyBorder="1" applyAlignment="1">
      <alignment horizontal="center" wrapText="1"/>
    </xf>
    <xf numFmtId="44" fontId="9" fillId="3" borderId="16" xfId="1" applyFont="1" applyFill="1" applyBorder="1" applyAlignment="1">
      <alignment horizontal="center" wrapText="1"/>
    </xf>
    <xf numFmtId="44" fontId="9" fillId="3" borderId="12" xfId="1" applyFont="1" applyFill="1" applyBorder="1" applyAlignment="1">
      <alignment horizontal="center" wrapText="1"/>
    </xf>
    <xf numFmtId="44" fontId="9" fillId="6" borderId="4" xfId="1" applyFont="1" applyFill="1" applyBorder="1" applyAlignment="1">
      <alignment horizontal="center" wrapText="1"/>
    </xf>
    <xf numFmtId="44" fontId="9" fillId="6" borderId="16" xfId="1" applyFont="1" applyFill="1" applyBorder="1" applyAlignment="1">
      <alignment horizontal="center" wrapText="1"/>
    </xf>
    <xf numFmtId="44" fontId="9" fillId="6" borderId="12" xfId="1" applyFont="1" applyFill="1" applyBorder="1" applyAlignment="1">
      <alignment horizontal="center" wrapText="1"/>
    </xf>
  </cellXfs>
  <cellStyles count="21">
    <cellStyle name="Currency" xfId="1" builtinId="4"/>
    <cellStyle name="Currency 2" xfId="2"/>
    <cellStyle name="Currency 2 2" xfId="12"/>
    <cellStyle name="Currency 2 3" xfId="8"/>
    <cellStyle name="Currency 3" xfId="3"/>
    <cellStyle name="Currency 3 2" xfId="6"/>
    <cellStyle name="Currency 3 2 2" xfId="14"/>
    <cellStyle name="Currency 3 3" xfId="13"/>
    <cellStyle name="Currency 3 4" xfId="9"/>
    <cellStyle name="Currency 4" xfId="11"/>
    <cellStyle name="Currency 5" xfId="20"/>
    <cellStyle name="Normal" xfId="0" builtinId="0"/>
    <cellStyle name="Normal 2" xfId="4"/>
    <cellStyle name="Normal 2 2" xfId="7"/>
    <cellStyle name="Normal 2 2 2" xfId="16"/>
    <cellStyle name="Normal 2 3" xfId="15"/>
    <cellStyle name="Normal 2 4" xfId="10"/>
    <cellStyle name="Normal 3" xfId="5"/>
    <cellStyle name="Normal 3 2" xfId="18"/>
    <cellStyle name="Normal 3 3" xfId="17"/>
    <cellStyle name="Normal 4" xfId="19"/>
  </cellStyles>
  <dxfs count="0"/>
  <tableStyles count="0" defaultTableStyle="TableStyleMedium9" defaultPivotStyle="PivotStyleLight16"/>
  <colors>
    <mruColors>
      <color rgb="FFCCCCFF"/>
      <color rgb="FF9966FF"/>
      <color rgb="FFFFCCFF"/>
      <color rgb="FFFFCCCC"/>
      <color rgb="FFFFFFCC"/>
      <color rgb="FF9999FF"/>
      <color rgb="FFFF9900"/>
      <color rgb="FFCCFFFF"/>
      <color rgb="FF00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291"/>
  <sheetViews>
    <sheetView tabSelected="1" zoomScale="70" zoomScaleNormal="70" workbookViewId="0">
      <pane xSplit="5" ySplit="2" topLeftCell="O246" activePane="bottomRight" state="frozen"/>
      <selection pane="topRight" activeCell="F1" sqref="F1"/>
      <selection pane="bottomLeft" activeCell="A3" sqref="A3"/>
      <selection pane="bottomRight" activeCell="AX263" sqref="AX263"/>
    </sheetView>
  </sheetViews>
  <sheetFormatPr defaultColWidth="9.1796875" defaultRowHeight="14" outlineLevelCol="1" x14ac:dyDescent="0.3"/>
  <cols>
    <col min="1" max="1" width="9.453125" style="1" customWidth="1"/>
    <col min="2" max="3" width="5.81640625" style="1" hidden="1" customWidth="1"/>
    <col min="4" max="4" width="13" style="108" hidden="1" customWidth="1"/>
    <col min="5" max="5" width="50" style="31" customWidth="1"/>
    <col min="6" max="6" width="50" style="32" hidden="1" customWidth="1"/>
    <col min="7" max="7" width="14" style="31" hidden="1" customWidth="1"/>
    <col min="8" max="8" width="17.7265625" style="40" hidden="1" customWidth="1"/>
    <col min="9" max="9" width="18.81640625" style="40" hidden="1" customWidth="1"/>
    <col min="10" max="10" width="18.1796875" style="40" hidden="1" customWidth="1"/>
    <col min="11" max="11" width="20.7265625" style="41" hidden="1" customWidth="1"/>
    <col min="12" max="14" width="20.7265625" style="40" hidden="1" customWidth="1"/>
    <col min="15" max="17" width="20.7265625" style="40" customWidth="1"/>
    <col min="18" max="18" width="19.26953125" style="33" hidden="1" customWidth="1"/>
    <col min="19" max="19" width="17.81640625" style="33" hidden="1" customWidth="1" outlineLevel="1"/>
    <col min="20" max="21" width="19.26953125" style="33" hidden="1" customWidth="1" outlineLevel="1"/>
    <col min="22" max="27" width="20.453125" style="4" hidden="1" customWidth="1"/>
    <col min="28" max="28" width="18.7265625" style="1" customWidth="1"/>
    <col min="29" max="29" width="16.54296875" style="1" customWidth="1"/>
    <col min="30" max="30" width="16.81640625" style="1" customWidth="1"/>
    <col min="31" max="33" width="17.81640625" style="1" hidden="1" customWidth="1"/>
    <col min="34" max="34" width="17.81640625" style="1" bestFit="1" customWidth="1"/>
    <col min="35" max="35" width="19" style="68" customWidth="1"/>
    <col min="36" max="36" width="19.26953125" style="1" bestFit="1" customWidth="1"/>
    <col min="37" max="38" width="16.26953125" style="1" hidden="1" customWidth="1"/>
    <col min="39" max="39" width="16.26953125" style="1" bestFit="1" customWidth="1"/>
    <col min="40" max="40" width="16.54296875" style="1" bestFit="1" customWidth="1"/>
    <col min="41" max="46" width="19.26953125" style="1" customWidth="1"/>
    <col min="47" max="47" width="19.26953125" style="1" hidden="1" customWidth="1"/>
    <col min="48" max="48" width="23.54296875" style="1" customWidth="1"/>
    <col min="49" max="49" width="9.81640625" style="1" bestFit="1" customWidth="1"/>
    <col min="50" max="50" width="17" style="1" bestFit="1" customWidth="1"/>
    <col min="51" max="16384" width="9.1796875" style="1"/>
  </cols>
  <sheetData>
    <row r="1" spans="1:50" ht="40.5" customHeight="1" thickBot="1" x14ac:dyDescent="0.45">
      <c r="A1" s="44"/>
      <c r="B1" s="44"/>
      <c r="C1" s="44"/>
      <c r="D1" s="106"/>
      <c r="E1" s="49"/>
      <c r="F1" s="99"/>
      <c r="G1" s="48"/>
      <c r="H1" s="18"/>
      <c r="I1" s="18"/>
      <c r="J1" s="18"/>
      <c r="K1" s="30"/>
      <c r="L1" s="18"/>
      <c r="M1" s="18"/>
      <c r="N1" s="18"/>
      <c r="O1" s="151" t="s">
        <v>525</v>
      </c>
      <c r="P1" s="152"/>
      <c r="Q1" s="153"/>
      <c r="AB1" s="154" t="s">
        <v>526</v>
      </c>
      <c r="AC1" s="155"/>
      <c r="AD1" s="156"/>
      <c r="AE1" s="92"/>
      <c r="AF1" s="92"/>
      <c r="AG1" s="92"/>
      <c r="AH1" s="157" t="s">
        <v>528</v>
      </c>
      <c r="AI1" s="158"/>
      <c r="AJ1" s="159"/>
      <c r="AK1" s="53"/>
      <c r="AL1" s="144"/>
      <c r="AM1" s="160" t="s">
        <v>529</v>
      </c>
      <c r="AN1" s="161"/>
      <c r="AO1" s="162"/>
      <c r="AP1" s="148" t="s">
        <v>531</v>
      </c>
      <c r="AQ1" s="149"/>
      <c r="AR1" s="150" t="s">
        <v>531</v>
      </c>
      <c r="AS1" s="55" t="s">
        <v>639</v>
      </c>
      <c r="AT1" s="57" t="s">
        <v>640</v>
      </c>
      <c r="AU1" s="59" t="s">
        <v>544</v>
      </c>
      <c r="AV1" s="47"/>
    </row>
    <row r="2" spans="1:50" ht="55.5" customHeight="1" thickBot="1" x14ac:dyDescent="0.45">
      <c r="A2" s="146" t="s">
        <v>247</v>
      </c>
      <c r="B2" s="147"/>
      <c r="C2" s="45"/>
      <c r="D2" s="107"/>
      <c r="E2" s="46" t="s">
        <v>248</v>
      </c>
      <c r="F2" s="100"/>
      <c r="G2" s="47" t="s">
        <v>524</v>
      </c>
      <c r="H2" s="26" t="s">
        <v>252</v>
      </c>
      <c r="I2" s="26" t="s">
        <v>253</v>
      </c>
      <c r="J2" s="26" t="s">
        <v>254</v>
      </c>
      <c r="K2" s="26" t="s">
        <v>370</v>
      </c>
      <c r="L2" s="26" t="s">
        <v>523</v>
      </c>
      <c r="M2" s="26" t="s">
        <v>576</v>
      </c>
      <c r="N2" s="26" t="s">
        <v>826</v>
      </c>
      <c r="O2" s="51" t="s">
        <v>827</v>
      </c>
      <c r="P2" s="51" t="s">
        <v>828</v>
      </c>
      <c r="Q2" s="51" t="s">
        <v>532</v>
      </c>
      <c r="R2" s="2" t="s">
        <v>122</v>
      </c>
      <c r="S2" s="2" t="s">
        <v>123</v>
      </c>
      <c r="T2" s="2" t="s">
        <v>121</v>
      </c>
      <c r="U2" s="3" t="s">
        <v>0</v>
      </c>
      <c r="V2" s="5"/>
      <c r="W2" s="26" t="s">
        <v>254</v>
      </c>
      <c r="X2" s="26" t="s">
        <v>370</v>
      </c>
      <c r="Y2" s="26" t="s">
        <v>523</v>
      </c>
      <c r="Z2" s="26" t="s">
        <v>631</v>
      </c>
      <c r="AA2" s="26" t="s">
        <v>826</v>
      </c>
      <c r="AB2" s="52" t="s">
        <v>827</v>
      </c>
      <c r="AC2" s="52" t="s">
        <v>828</v>
      </c>
      <c r="AD2" s="52" t="s">
        <v>532</v>
      </c>
      <c r="AE2" s="26" t="s">
        <v>523</v>
      </c>
      <c r="AF2" s="26" t="s">
        <v>576</v>
      </c>
      <c r="AG2" s="26" t="s">
        <v>829</v>
      </c>
      <c r="AH2" s="50" t="s">
        <v>827</v>
      </c>
      <c r="AI2" s="50" t="s">
        <v>828</v>
      </c>
      <c r="AJ2" s="50" t="s">
        <v>532</v>
      </c>
      <c r="AK2" s="53" t="s">
        <v>576</v>
      </c>
      <c r="AL2" s="53" t="s">
        <v>826</v>
      </c>
      <c r="AM2" s="53" t="s">
        <v>827</v>
      </c>
      <c r="AN2" s="53" t="s">
        <v>828</v>
      </c>
      <c r="AO2" s="53" t="s">
        <v>532</v>
      </c>
      <c r="AP2" s="98" t="s">
        <v>827</v>
      </c>
      <c r="AQ2" s="98" t="s">
        <v>828</v>
      </c>
      <c r="AR2" s="98" t="s">
        <v>532</v>
      </c>
      <c r="AS2" s="54"/>
      <c r="AT2" s="58" t="s">
        <v>543</v>
      </c>
      <c r="AU2" s="60" t="s">
        <v>545</v>
      </c>
      <c r="AV2" s="47" t="s">
        <v>530</v>
      </c>
    </row>
    <row r="3" spans="1:50" s="68" customFormat="1" ht="28" x14ac:dyDescent="0.3">
      <c r="A3" s="20" t="s">
        <v>1</v>
      </c>
      <c r="B3" s="105"/>
      <c r="C3" s="105"/>
      <c r="D3" s="111"/>
      <c r="E3" s="6" t="s">
        <v>83</v>
      </c>
      <c r="F3" s="28" t="s">
        <v>277</v>
      </c>
      <c r="G3" s="22">
        <v>771120</v>
      </c>
      <c r="H3" s="61">
        <v>59229.06</v>
      </c>
      <c r="I3" s="61">
        <v>138300.15</v>
      </c>
      <c r="J3" s="61">
        <v>0</v>
      </c>
      <c r="K3" s="61">
        <v>0</v>
      </c>
      <c r="L3" s="61">
        <v>0</v>
      </c>
      <c r="M3" s="61">
        <v>0</v>
      </c>
      <c r="N3" s="61"/>
      <c r="O3" s="61">
        <f>SUM(H3:N3)</f>
        <v>197529.21</v>
      </c>
      <c r="P3" s="61">
        <v>0</v>
      </c>
      <c r="Q3" s="61">
        <f>SUM(O3:P3)</f>
        <v>197529.21</v>
      </c>
      <c r="R3" s="7">
        <v>151000000</v>
      </c>
      <c r="S3" s="7"/>
      <c r="T3" s="7">
        <v>72000000</v>
      </c>
      <c r="U3" s="80">
        <v>79000000</v>
      </c>
      <c r="V3" s="89" t="e">
        <f>Q3-#REF!</f>
        <v>#REF!</v>
      </c>
      <c r="W3" s="89"/>
      <c r="X3" s="89"/>
      <c r="Y3" s="89"/>
      <c r="Z3" s="89"/>
      <c r="AA3" s="89"/>
      <c r="AB3" s="61"/>
      <c r="AC3" s="61"/>
      <c r="AD3" s="61">
        <f t="shared" ref="AD3:AD70" si="0">SUM(AB3:AC3)</f>
        <v>0</v>
      </c>
      <c r="AE3" s="61"/>
      <c r="AF3" s="61"/>
      <c r="AG3" s="61"/>
      <c r="AH3" s="61">
        <v>0</v>
      </c>
      <c r="AI3" s="61"/>
      <c r="AJ3" s="61">
        <f>SUM(AH3:AI3)</f>
        <v>0</v>
      </c>
      <c r="AK3" s="61"/>
      <c r="AL3" s="61"/>
      <c r="AM3" s="61"/>
      <c r="AN3" s="140"/>
      <c r="AO3" s="61"/>
      <c r="AP3" s="61"/>
      <c r="AQ3" s="61"/>
      <c r="AR3" s="61"/>
      <c r="AS3" s="69"/>
      <c r="AT3" s="61"/>
      <c r="AU3" s="61"/>
      <c r="AV3" s="61">
        <f>Q3+AD3+AJ3+AO3+AS3+AT3+AU3</f>
        <v>197529.21</v>
      </c>
    </row>
    <row r="4" spans="1:50" s="109" customFormat="1" x14ac:dyDescent="0.3">
      <c r="A4" s="20" t="s">
        <v>641</v>
      </c>
      <c r="B4" s="105"/>
      <c r="C4" s="105"/>
      <c r="D4" s="111"/>
      <c r="E4" s="6" t="s">
        <v>642</v>
      </c>
      <c r="F4" s="28" t="s">
        <v>643</v>
      </c>
      <c r="G4" s="22">
        <v>720010</v>
      </c>
      <c r="H4" s="61"/>
      <c r="I4" s="61"/>
      <c r="J4" s="61"/>
      <c r="K4" s="61"/>
      <c r="L4" s="61"/>
      <c r="M4" s="61"/>
      <c r="N4" s="61"/>
      <c r="O4" s="61">
        <f t="shared" ref="O4:O67" si="1">SUM(H4:N4)</f>
        <v>0</v>
      </c>
      <c r="P4" s="61"/>
      <c r="Q4" s="61"/>
      <c r="R4" s="7"/>
      <c r="S4" s="7"/>
      <c r="T4" s="7"/>
      <c r="U4" s="80"/>
      <c r="V4" s="89"/>
      <c r="W4" s="89"/>
      <c r="X4" s="89"/>
      <c r="Y4" s="89"/>
      <c r="Z4" s="89"/>
      <c r="AA4" s="89"/>
      <c r="AB4" s="61"/>
      <c r="AC4" s="61"/>
      <c r="AD4" s="61"/>
      <c r="AE4" s="61"/>
      <c r="AF4" s="61"/>
      <c r="AG4" s="61">
        <v>78844.37999999999</v>
      </c>
      <c r="AH4" s="61">
        <f>SUM(AE4:AG4)</f>
        <v>78844.37999999999</v>
      </c>
      <c r="AI4" s="61">
        <v>1139431</v>
      </c>
      <c r="AJ4" s="61">
        <f>SUM(AH4:AI4)</f>
        <v>1218275.3799999999</v>
      </c>
      <c r="AK4" s="61"/>
      <c r="AL4" s="61"/>
      <c r="AM4" s="61"/>
      <c r="AN4" s="140"/>
      <c r="AO4" s="61"/>
      <c r="AP4" s="19"/>
      <c r="AQ4" s="19"/>
      <c r="AR4" s="68"/>
      <c r="AS4" s="61">
        <v>2800000</v>
      </c>
      <c r="AT4" s="61"/>
      <c r="AU4" s="61"/>
      <c r="AV4" s="61">
        <f>Q4+AD4+AJ4+AS4+AT4+AU4</f>
        <v>4018275.38</v>
      </c>
    </row>
    <row r="5" spans="1:50" s="109" customFormat="1" ht="28" x14ac:dyDescent="0.3">
      <c r="A5" s="20" t="s">
        <v>2</v>
      </c>
      <c r="B5" s="105"/>
      <c r="C5" s="105"/>
      <c r="D5" s="111" t="s">
        <v>756</v>
      </c>
      <c r="E5" s="6" t="s">
        <v>3</v>
      </c>
      <c r="F5" s="28" t="s">
        <v>278</v>
      </c>
      <c r="G5" s="22">
        <v>721000</v>
      </c>
      <c r="H5" s="61">
        <v>71066.97</v>
      </c>
      <c r="I5" s="61">
        <v>139765.23000000001</v>
      </c>
      <c r="J5" s="61">
        <v>33697.519999999997</v>
      </c>
      <c r="K5" s="61">
        <v>224575.13</v>
      </c>
      <c r="L5" s="61">
        <v>24311.96</v>
      </c>
      <c r="M5" s="61">
        <v>3354.69</v>
      </c>
      <c r="N5" s="61">
        <v>9120</v>
      </c>
      <c r="O5" s="61">
        <f t="shared" si="1"/>
        <v>505891.5</v>
      </c>
      <c r="P5" s="61">
        <v>20191</v>
      </c>
      <c r="Q5" s="61">
        <f t="shared" ref="Q5:Q70" si="2">SUM(O5:P5)</f>
        <v>526082.5</v>
      </c>
      <c r="R5" s="7">
        <v>46000000</v>
      </c>
      <c r="S5" s="7"/>
      <c r="T5" s="7">
        <v>23000000</v>
      </c>
      <c r="U5" s="80">
        <v>23000000</v>
      </c>
      <c r="V5" s="89" t="e">
        <f>Q5-#REF!</f>
        <v>#REF!</v>
      </c>
      <c r="W5" s="89"/>
      <c r="X5" s="89"/>
      <c r="Y5" s="89"/>
      <c r="Z5" s="89"/>
      <c r="AA5" s="89"/>
      <c r="AB5" s="61"/>
      <c r="AC5" s="61"/>
      <c r="AD5" s="61">
        <f t="shared" si="0"/>
        <v>0</v>
      </c>
      <c r="AE5" s="61">
        <v>1882010.64</v>
      </c>
      <c r="AF5" s="61">
        <v>1179776.69</v>
      </c>
      <c r="AG5" s="61">
        <v>2461083.3100000019</v>
      </c>
      <c r="AH5" s="61">
        <f>SUM(AE5:AG5)</f>
        <v>5522870.6400000025</v>
      </c>
      <c r="AI5" s="61">
        <v>16691047</v>
      </c>
      <c r="AJ5" s="61">
        <f t="shared" ref="AJ5:AJ68" si="3">SUM(AH5:AI5)</f>
        <v>22213917.640000001</v>
      </c>
      <c r="AK5" s="61"/>
      <c r="AL5" s="61"/>
      <c r="AM5" s="61"/>
      <c r="AN5" s="140"/>
      <c r="AO5" s="61"/>
      <c r="AP5" s="61">
        <v>5338325.4400000004</v>
      </c>
      <c r="AQ5" s="61">
        <v>14560314</v>
      </c>
      <c r="AR5" s="61">
        <f>SUM(AP5:AQ5)</f>
        <v>19898639.440000001</v>
      </c>
      <c r="AS5" s="61">
        <v>18040443</v>
      </c>
      <c r="AT5" s="61"/>
      <c r="AU5" s="61"/>
      <c r="AV5" s="61">
        <f>Q5+AD5+AJ5+AO5+AR5+AS5+AT5+AU5</f>
        <v>60679082.579999998</v>
      </c>
      <c r="AX5" s="124"/>
    </row>
    <row r="6" spans="1:50" s="68" customFormat="1" ht="28" x14ac:dyDescent="0.3">
      <c r="A6" s="20" t="s">
        <v>4</v>
      </c>
      <c r="B6" s="105"/>
      <c r="C6" s="105"/>
      <c r="D6" s="111" t="s">
        <v>758</v>
      </c>
      <c r="E6" s="6" t="s">
        <v>5</v>
      </c>
      <c r="F6" s="28" t="s">
        <v>279</v>
      </c>
      <c r="G6" s="22">
        <v>770060</v>
      </c>
      <c r="H6" s="61">
        <v>365958.67</v>
      </c>
      <c r="I6" s="61">
        <v>5446381.1699999999</v>
      </c>
      <c r="J6" s="61">
        <v>2668938.79</v>
      </c>
      <c r="K6" s="61">
        <v>5168413.3499999996</v>
      </c>
      <c r="L6" s="61">
        <v>2914493.79</v>
      </c>
      <c r="M6" s="61">
        <v>116781.89</v>
      </c>
      <c r="N6" s="61">
        <v>-11971.48</v>
      </c>
      <c r="O6" s="61">
        <f t="shared" si="1"/>
        <v>16668996.18</v>
      </c>
      <c r="P6" s="61">
        <v>59828</v>
      </c>
      <c r="Q6" s="61">
        <f t="shared" si="2"/>
        <v>16728824.18</v>
      </c>
      <c r="R6" s="7">
        <v>20000000</v>
      </c>
      <c r="S6" s="7"/>
      <c r="T6" s="7">
        <v>20000000</v>
      </c>
      <c r="U6" s="80"/>
      <c r="V6" s="89" t="e">
        <f>Q6-#REF!</f>
        <v>#REF!</v>
      </c>
      <c r="W6" s="89"/>
      <c r="X6" s="89"/>
      <c r="Y6" s="89"/>
      <c r="Z6" s="89"/>
      <c r="AA6" s="89"/>
      <c r="AB6" s="61"/>
      <c r="AC6" s="61"/>
      <c r="AD6" s="61">
        <f t="shared" si="0"/>
        <v>0</v>
      </c>
      <c r="AE6" s="61">
        <v>255404.03</v>
      </c>
      <c r="AF6" s="61">
        <v>347752.61</v>
      </c>
      <c r="AG6" s="61">
        <v>861381.49</v>
      </c>
      <c r="AH6" s="61">
        <f t="shared" ref="AH6:AH69" si="4">SUM(AE6:AG6)</f>
        <v>1464538.13</v>
      </c>
      <c r="AI6" s="61">
        <v>91821</v>
      </c>
      <c r="AJ6" s="61">
        <f t="shared" si="3"/>
        <v>1556359.13</v>
      </c>
      <c r="AK6" s="61"/>
      <c r="AL6" s="61">
        <v>384966.62</v>
      </c>
      <c r="AM6" s="61">
        <f>SUM(AK6:AL6)</f>
        <v>384966.62</v>
      </c>
      <c r="AN6" s="61">
        <v>0</v>
      </c>
      <c r="AO6" s="61">
        <f>SUM(AM6:AN6)</f>
        <v>384966.62</v>
      </c>
      <c r="AP6" s="61"/>
      <c r="AQ6" s="61"/>
      <c r="AR6" s="61"/>
      <c r="AS6" s="69"/>
      <c r="AT6" s="61"/>
      <c r="AU6" s="61"/>
      <c r="AV6" s="61">
        <f t="shared" ref="AV6:AV37" si="5">Q6+AD6+AJ6+AO6+AS6+AT6+AU6</f>
        <v>18670149.93</v>
      </c>
    </row>
    <row r="7" spans="1:50" s="68" customFormat="1" x14ac:dyDescent="0.3">
      <c r="A7" s="20" t="s">
        <v>552</v>
      </c>
      <c r="B7" s="105"/>
      <c r="C7" s="105"/>
      <c r="D7" s="111" t="s">
        <v>759</v>
      </c>
      <c r="E7" s="6" t="s">
        <v>553</v>
      </c>
      <c r="F7" s="70"/>
      <c r="G7" s="22">
        <v>721501</v>
      </c>
      <c r="H7" s="69"/>
      <c r="I7" s="69"/>
      <c r="J7" s="69"/>
      <c r="K7" s="69"/>
      <c r="L7" s="69"/>
      <c r="M7" s="69"/>
      <c r="N7" s="69"/>
      <c r="O7" s="61">
        <f t="shared" si="1"/>
        <v>0</v>
      </c>
      <c r="P7" s="69"/>
      <c r="Q7" s="61">
        <f t="shared" si="2"/>
        <v>0</v>
      </c>
      <c r="R7" s="71"/>
      <c r="S7" s="71"/>
      <c r="T7" s="71"/>
      <c r="U7" s="81"/>
      <c r="V7" s="89"/>
      <c r="W7" s="89"/>
      <c r="X7" s="89"/>
      <c r="Y7" s="89"/>
      <c r="Z7" s="89"/>
      <c r="AA7" s="89"/>
      <c r="AB7" s="69"/>
      <c r="AC7" s="69"/>
      <c r="AD7" s="69"/>
      <c r="AE7" s="69"/>
      <c r="AF7" s="61">
        <v>42825</v>
      </c>
      <c r="AG7" s="61">
        <v>560212.08000000007</v>
      </c>
      <c r="AH7" s="61">
        <f t="shared" si="4"/>
        <v>603037.08000000007</v>
      </c>
      <c r="AI7" s="61">
        <v>43865</v>
      </c>
      <c r="AJ7" s="61">
        <f t="shared" si="3"/>
        <v>646902.08000000007</v>
      </c>
      <c r="AK7" s="61"/>
      <c r="AL7" s="61"/>
      <c r="AM7" s="61"/>
      <c r="AN7" s="140"/>
      <c r="AO7" s="61"/>
      <c r="AP7" s="61"/>
      <c r="AQ7" s="61"/>
      <c r="AR7" s="61"/>
      <c r="AS7" s="69"/>
      <c r="AT7" s="61"/>
      <c r="AU7" s="61"/>
      <c r="AV7" s="61">
        <f t="shared" si="5"/>
        <v>646902.08000000007</v>
      </c>
    </row>
    <row r="8" spans="1:50" s="109" customFormat="1" x14ac:dyDescent="0.3">
      <c r="A8" s="20" t="s">
        <v>6</v>
      </c>
      <c r="B8" s="105"/>
      <c r="C8" s="105"/>
      <c r="D8" s="111" t="s">
        <v>755</v>
      </c>
      <c r="E8" s="6" t="s">
        <v>7</v>
      </c>
      <c r="F8" s="6"/>
      <c r="G8" s="22">
        <v>722000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f t="shared" si="1"/>
        <v>0</v>
      </c>
      <c r="P8" s="61"/>
      <c r="Q8" s="61">
        <f t="shared" si="2"/>
        <v>0</v>
      </c>
      <c r="R8" s="7">
        <v>26950000</v>
      </c>
      <c r="S8" s="7"/>
      <c r="T8" s="7">
        <v>18950000</v>
      </c>
      <c r="U8" s="80">
        <v>8000000</v>
      </c>
      <c r="V8" s="89" t="e">
        <f>Q8-#REF!</f>
        <v>#REF!</v>
      </c>
      <c r="W8" s="89"/>
      <c r="X8" s="89"/>
      <c r="Y8" s="89"/>
      <c r="Z8" s="89"/>
      <c r="AA8" s="89"/>
      <c r="AB8" s="61"/>
      <c r="AC8" s="61"/>
      <c r="AD8" s="61">
        <f t="shared" si="0"/>
        <v>0</v>
      </c>
      <c r="AE8" s="61">
        <v>1039958.01</v>
      </c>
      <c r="AF8" s="61">
        <v>1988519.48</v>
      </c>
      <c r="AG8" s="61">
        <v>878904.04000000027</v>
      </c>
      <c r="AH8" s="61">
        <f>SUM(AE8:AG8)</f>
        <v>3907381.5300000003</v>
      </c>
      <c r="AI8" s="61">
        <v>1787343</v>
      </c>
      <c r="AJ8" s="61">
        <f t="shared" si="3"/>
        <v>5694724.5300000003</v>
      </c>
      <c r="AK8" s="61"/>
      <c r="AL8" s="61"/>
      <c r="AM8" s="61"/>
      <c r="AN8" s="140"/>
      <c r="AO8" s="61"/>
      <c r="AP8" s="61"/>
      <c r="AQ8" s="61"/>
      <c r="AR8" s="61"/>
      <c r="AS8" s="61">
        <f>59422191+14127175</f>
        <v>73549366</v>
      </c>
      <c r="AT8" s="61"/>
      <c r="AU8" s="61"/>
      <c r="AV8" s="61">
        <f t="shared" si="5"/>
        <v>79244090.530000001</v>
      </c>
    </row>
    <row r="9" spans="1:50" s="68" customFormat="1" x14ac:dyDescent="0.3">
      <c r="A9" s="20" t="s">
        <v>96</v>
      </c>
      <c r="B9" s="105"/>
      <c r="C9" s="105"/>
      <c r="D9" s="111"/>
      <c r="E9" s="6" t="s">
        <v>91</v>
      </c>
      <c r="F9" s="6" t="s">
        <v>280</v>
      </c>
      <c r="G9" s="22">
        <v>722010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f t="shared" si="1"/>
        <v>0</v>
      </c>
      <c r="P9" s="61"/>
      <c r="Q9" s="61">
        <f t="shared" si="2"/>
        <v>0</v>
      </c>
      <c r="R9" s="7"/>
      <c r="S9" s="7"/>
      <c r="T9" s="7"/>
      <c r="U9" s="80"/>
      <c r="V9" s="89" t="e">
        <f>Q9-#REF!</f>
        <v>#REF!</v>
      </c>
      <c r="W9" s="89"/>
      <c r="X9" s="89"/>
      <c r="Y9" s="89"/>
      <c r="Z9" s="89"/>
      <c r="AA9" s="89"/>
      <c r="AB9" s="61"/>
      <c r="AC9" s="61"/>
      <c r="AD9" s="61">
        <f t="shared" si="0"/>
        <v>0</v>
      </c>
      <c r="AE9" s="61"/>
      <c r="AF9" s="61"/>
      <c r="AG9" s="61"/>
      <c r="AH9" s="61">
        <f t="shared" si="4"/>
        <v>0</v>
      </c>
      <c r="AI9" s="61"/>
      <c r="AJ9" s="61">
        <f t="shared" si="3"/>
        <v>0</v>
      </c>
      <c r="AK9" s="61"/>
      <c r="AL9" s="61"/>
      <c r="AM9" s="61"/>
      <c r="AN9" s="140"/>
      <c r="AO9" s="61"/>
      <c r="AP9" s="61"/>
      <c r="AQ9" s="61"/>
      <c r="AR9" s="61"/>
      <c r="AS9" s="69"/>
      <c r="AT9" s="61"/>
      <c r="AU9" s="61"/>
      <c r="AV9" s="61">
        <f t="shared" si="5"/>
        <v>0</v>
      </c>
    </row>
    <row r="10" spans="1:50" s="68" customFormat="1" x14ac:dyDescent="0.3">
      <c r="A10" s="20" t="s">
        <v>97</v>
      </c>
      <c r="B10" s="105"/>
      <c r="C10" s="105"/>
      <c r="D10" s="111"/>
      <c r="E10" s="6" t="s">
        <v>92</v>
      </c>
      <c r="F10" s="6" t="s">
        <v>281</v>
      </c>
      <c r="G10" s="22">
        <v>722020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f t="shared" si="1"/>
        <v>0</v>
      </c>
      <c r="P10" s="61"/>
      <c r="Q10" s="61">
        <f t="shared" si="2"/>
        <v>0</v>
      </c>
      <c r="R10" s="7"/>
      <c r="S10" s="7"/>
      <c r="T10" s="7"/>
      <c r="U10" s="80"/>
      <c r="V10" s="89" t="e">
        <f>Q10-#REF!</f>
        <v>#REF!</v>
      </c>
      <c r="W10" s="89"/>
      <c r="X10" s="89"/>
      <c r="Y10" s="89"/>
      <c r="Z10" s="89"/>
      <c r="AA10" s="89"/>
      <c r="AB10" s="61"/>
      <c r="AC10" s="61"/>
      <c r="AD10" s="61">
        <f t="shared" si="0"/>
        <v>0</v>
      </c>
      <c r="AE10" s="61"/>
      <c r="AF10" s="61"/>
      <c r="AG10" s="61"/>
      <c r="AH10" s="61">
        <f t="shared" si="4"/>
        <v>0</v>
      </c>
      <c r="AI10" s="61"/>
      <c r="AJ10" s="61">
        <f t="shared" si="3"/>
        <v>0</v>
      </c>
      <c r="AK10" s="61"/>
      <c r="AL10" s="61"/>
      <c r="AM10" s="61"/>
      <c r="AN10" s="140"/>
      <c r="AO10" s="61"/>
      <c r="AP10" s="61"/>
      <c r="AQ10" s="61"/>
      <c r="AR10" s="61"/>
      <c r="AS10" s="69"/>
      <c r="AT10" s="61"/>
      <c r="AU10" s="61"/>
      <c r="AV10" s="61">
        <f t="shared" si="5"/>
        <v>0</v>
      </c>
    </row>
    <row r="11" spans="1:50" s="68" customFormat="1" x14ac:dyDescent="0.3">
      <c r="A11" s="20" t="s">
        <v>98</v>
      </c>
      <c r="B11" s="105"/>
      <c r="C11" s="105"/>
      <c r="D11" s="111"/>
      <c r="E11" s="6" t="s">
        <v>93</v>
      </c>
      <c r="F11" s="6" t="s">
        <v>282</v>
      </c>
      <c r="G11" s="22">
        <v>722030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f t="shared" si="1"/>
        <v>0</v>
      </c>
      <c r="P11" s="61"/>
      <c r="Q11" s="61">
        <f t="shared" si="2"/>
        <v>0</v>
      </c>
      <c r="R11" s="7"/>
      <c r="S11" s="7"/>
      <c r="T11" s="7"/>
      <c r="U11" s="80"/>
      <c r="V11" s="89" t="e">
        <f>Q11-#REF!</f>
        <v>#REF!</v>
      </c>
      <c r="W11" s="89"/>
      <c r="X11" s="89"/>
      <c r="Y11" s="89"/>
      <c r="Z11" s="89"/>
      <c r="AA11" s="89"/>
      <c r="AB11" s="61"/>
      <c r="AC11" s="61"/>
      <c r="AD11" s="61">
        <f t="shared" si="0"/>
        <v>0</v>
      </c>
      <c r="AE11" s="61"/>
      <c r="AF11" s="61"/>
      <c r="AG11" s="61"/>
      <c r="AH11" s="61">
        <f t="shared" si="4"/>
        <v>0</v>
      </c>
      <c r="AI11" s="61"/>
      <c r="AJ11" s="61">
        <f t="shared" si="3"/>
        <v>0</v>
      </c>
      <c r="AK11" s="61"/>
      <c r="AL11" s="61"/>
      <c r="AM11" s="61"/>
      <c r="AN11" s="140"/>
      <c r="AO11" s="61"/>
      <c r="AP11" s="61"/>
      <c r="AQ11" s="61"/>
      <c r="AR11" s="61"/>
      <c r="AS11" s="69"/>
      <c r="AT11" s="61"/>
      <c r="AU11" s="61"/>
      <c r="AV11" s="61">
        <f t="shared" si="5"/>
        <v>0</v>
      </c>
    </row>
    <row r="12" spans="1:50" s="109" customFormat="1" ht="28" x14ac:dyDescent="0.3">
      <c r="A12" s="20" t="s">
        <v>99</v>
      </c>
      <c r="B12" s="105"/>
      <c r="C12" s="105"/>
      <c r="D12" s="111"/>
      <c r="E12" s="6" t="s">
        <v>94</v>
      </c>
      <c r="F12" s="6" t="s">
        <v>283</v>
      </c>
      <c r="G12" s="22">
        <v>771010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f t="shared" si="1"/>
        <v>0</v>
      </c>
      <c r="P12" s="61"/>
      <c r="Q12" s="61">
        <f t="shared" si="2"/>
        <v>0</v>
      </c>
      <c r="R12" s="7"/>
      <c r="S12" s="7"/>
      <c r="T12" s="7"/>
      <c r="U12" s="80"/>
      <c r="V12" s="89" t="e">
        <f>Q12-#REF!</f>
        <v>#REF!</v>
      </c>
      <c r="W12" s="89"/>
      <c r="X12" s="89"/>
      <c r="Y12" s="89"/>
      <c r="Z12" s="89"/>
      <c r="AA12" s="89"/>
      <c r="AB12" s="61"/>
      <c r="AC12" s="61"/>
      <c r="AD12" s="61">
        <f t="shared" si="0"/>
        <v>0</v>
      </c>
      <c r="AE12" s="61"/>
      <c r="AF12" s="61"/>
      <c r="AG12" s="61"/>
      <c r="AH12" s="61">
        <f t="shared" si="4"/>
        <v>0</v>
      </c>
      <c r="AI12" s="61"/>
      <c r="AJ12" s="61">
        <f t="shared" si="3"/>
        <v>0</v>
      </c>
      <c r="AK12" s="61"/>
      <c r="AL12" s="61"/>
      <c r="AM12" s="61"/>
      <c r="AN12" s="140"/>
      <c r="AO12" s="61"/>
      <c r="AP12" s="61"/>
      <c r="AQ12" s="61"/>
      <c r="AR12" s="61"/>
      <c r="AS12" s="69"/>
      <c r="AT12" s="61"/>
      <c r="AU12" s="61"/>
      <c r="AV12" s="61">
        <f t="shared" si="5"/>
        <v>0</v>
      </c>
    </row>
    <row r="13" spans="1:50" s="68" customFormat="1" x14ac:dyDescent="0.3">
      <c r="A13" s="20" t="s">
        <v>100</v>
      </c>
      <c r="B13" s="105"/>
      <c r="C13" s="105"/>
      <c r="D13" s="111"/>
      <c r="E13" s="6" t="s">
        <v>95</v>
      </c>
      <c r="F13" s="6" t="s">
        <v>284</v>
      </c>
      <c r="G13" s="22">
        <v>771180</v>
      </c>
      <c r="H13" s="61">
        <v>38774.620000000003</v>
      </c>
      <c r="I13" s="61">
        <v>-2.62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f t="shared" si="1"/>
        <v>38772</v>
      </c>
      <c r="P13" s="61"/>
      <c r="Q13" s="61">
        <f t="shared" si="2"/>
        <v>38772</v>
      </c>
      <c r="R13" s="7"/>
      <c r="S13" s="7"/>
      <c r="T13" s="7"/>
      <c r="U13" s="80"/>
      <c r="V13" s="89" t="e">
        <f>Q13-#REF!</f>
        <v>#REF!</v>
      </c>
      <c r="W13" s="89"/>
      <c r="X13" s="89"/>
      <c r="Y13" s="89"/>
      <c r="Z13" s="89"/>
      <c r="AA13" s="89"/>
      <c r="AB13" s="61"/>
      <c r="AC13" s="61"/>
      <c r="AD13" s="61">
        <f t="shared" si="0"/>
        <v>0</v>
      </c>
      <c r="AE13" s="61"/>
      <c r="AF13" s="61"/>
      <c r="AG13" s="61"/>
      <c r="AH13" s="61">
        <f t="shared" si="4"/>
        <v>0</v>
      </c>
      <c r="AI13" s="61"/>
      <c r="AJ13" s="61">
        <f t="shared" si="3"/>
        <v>0</v>
      </c>
      <c r="AK13" s="61"/>
      <c r="AL13" s="61"/>
      <c r="AM13" s="61"/>
      <c r="AN13" s="140"/>
      <c r="AO13" s="61"/>
      <c r="AP13" s="61"/>
      <c r="AQ13" s="61"/>
      <c r="AR13" s="61"/>
      <c r="AS13" s="61">
        <v>800000</v>
      </c>
      <c r="AT13" s="61"/>
      <c r="AU13" s="61"/>
      <c r="AV13" s="61">
        <f t="shared" si="5"/>
        <v>838772</v>
      </c>
    </row>
    <row r="14" spans="1:50" s="68" customFormat="1" x14ac:dyDescent="0.3">
      <c r="A14" s="20" t="s">
        <v>644</v>
      </c>
      <c r="B14" s="105"/>
      <c r="C14" s="105"/>
      <c r="D14" s="111"/>
      <c r="E14" s="6" t="s">
        <v>645</v>
      </c>
      <c r="F14" s="6"/>
      <c r="G14" s="22">
        <v>722040</v>
      </c>
      <c r="H14" s="61"/>
      <c r="I14" s="61"/>
      <c r="J14" s="61"/>
      <c r="K14" s="61"/>
      <c r="L14" s="61"/>
      <c r="M14" s="61"/>
      <c r="N14" s="61"/>
      <c r="O14" s="61">
        <f t="shared" si="1"/>
        <v>0</v>
      </c>
      <c r="P14" s="61"/>
      <c r="Q14" s="61"/>
      <c r="R14" s="7"/>
      <c r="S14" s="7"/>
      <c r="T14" s="7"/>
      <c r="U14" s="80"/>
      <c r="V14" s="89"/>
      <c r="W14" s="89"/>
      <c r="X14" s="89"/>
      <c r="Y14" s="89"/>
      <c r="Z14" s="89"/>
      <c r="AA14" s="89"/>
      <c r="AB14" s="61"/>
      <c r="AC14" s="61"/>
      <c r="AD14" s="61"/>
      <c r="AE14" s="61"/>
      <c r="AF14" s="61"/>
      <c r="AG14" s="61"/>
      <c r="AH14" s="61">
        <f t="shared" si="4"/>
        <v>0</v>
      </c>
      <c r="AI14" s="61"/>
      <c r="AJ14" s="61">
        <f t="shared" si="3"/>
        <v>0</v>
      </c>
      <c r="AK14" s="61"/>
      <c r="AL14" s="61"/>
      <c r="AM14" s="61"/>
      <c r="AN14" s="140"/>
      <c r="AO14" s="61"/>
      <c r="AP14" s="61"/>
      <c r="AQ14" s="61"/>
      <c r="AR14" s="61"/>
      <c r="AS14" s="61"/>
      <c r="AT14" s="61"/>
      <c r="AU14" s="61"/>
      <c r="AV14" s="61">
        <f t="shared" si="5"/>
        <v>0</v>
      </c>
    </row>
    <row r="15" spans="1:50" s="68" customFormat="1" ht="42" x14ac:dyDescent="0.3">
      <c r="A15" s="20" t="s">
        <v>249</v>
      </c>
      <c r="B15" s="105"/>
      <c r="C15" s="105"/>
      <c r="D15" s="111"/>
      <c r="E15" s="6" t="s">
        <v>8</v>
      </c>
      <c r="F15" s="28" t="s">
        <v>285</v>
      </c>
      <c r="G15" s="22">
        <v>723000</v>
      </c>
      <c r="H15" s="61">
        <v>54606.86</v>
      </c>
      <c r="I15" s="61">
        <v>10401.32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f t="shared" si="1"/>
        <v>65008.18</v>
      </c>
      <c r="P15" s="61"/>
      <c r="Q15" s="61">
        <f t="shared" si="2"/>
        <v>65008.18</v>
      </c>
      <c r="R15" s="7">
        <v>38000000</v>
      </c>
      <c r="S15" s="7"/>
      <c r="T15" s="7">
        <v>19000000</v>
      </c>
      <c r="U15" s="80">
        <v>19000000</v>
      </c>
      <c r="V15" s="89" t="e">
        <f>Q15-#REF!</f>
        <v>#REF!</v>
      </c>
      <c r="W15" s="89"/>
      <c r="X15" s="89"/>
      <c r="Y15" s="89"/>
      <c r="Z15" s="89"/>
      <c r="AA15" s="89"/>
      <c r="AB15" s="61"/>
      <c r="AC15" s="61"/>
      <c r="AD15" s="61">
        <f t="shared" si="0"/>
        <v>0</v>
      </c>
      <c r="AE15" s="61"/>
      <c r="AF15" s="61"/>
      <c r="AG15" s="61"/>
      <c r="AH15" s="61">
        <f t="shared" si="4"/>
        <v>0</v>
      </c>
      <c r="AI15" s="61"/>
      <c r="AJ15" s="61">
        <f t="shared" si="3"/>
        <v>0</v>
      </c>
      <c r="AK15" s="61"/>
      <c r="AL15" s="61"/>
      <c r="AM15" s="61"/>
      <c r="AN15" s="140"/>
      <c r="AO15" s="61"/>
      <c r="AP15" s="61"/>
      <c r="AQ15" s="61"/>
      <c r="AR15" s="61"/>
      <c r="AS15" s="69"/>
      <c r="AT15" s="61"/>
      <c r="AU15" s="61"/>
      <c r="AV15" s="61">
        <f t="shared" si="5"/>
        <v>65008.18</v>
      </c>
    </row>
    <row r="16" spans="1:50" s="68" customFormat="1" ht="42" x14ac:dyDescent="0.3">
      <c r="A16" s="20" t="s">
        <v>239</v>
      </c>
      <c r="B16" s="105"/>
      <c r="C16" s="105"/>
      <c r="D16" s="111"/>
      <c r="E16" s="6" t="s">
        <v>240</v>
      </c>
      <c r="F16" s="28" t="s">
        <v>286</v>
      </c>
      <c r="G16" s="22">
        <v>723010</v>
      </c>
      <c r="H16" s="61"/>
      <c r="I16" s="61"/>
      <c r="J16" s="61"/>
      <c r="K16" s="61">
        <v>27035</v>
      </c>
      <c r="L16" s="61">
        <v>0</v>
      </c>
      <c r="M16" s="61">
        <v>0</v>
      </c>
      <c r="N16" s="61">
        <v>0</v>
      </c>
      <c r="O16" s="61">
        <f t="shared" si="1"/>
        <v>27035</v>
      </c>
      <c r="P16" s="61"/>
      <c r="Q16" s="61">
        <f t="shared" si="2"/>
        <v>27035</v>
      </c>
      <c r="R16" s="7"/>
      <c r="S16" s="7"/>
      <c r="T16" s="7"/>
      <c r="U16" s="80"/>
      <c r="V16" s="89" t="e">
        <f>Q16-#REF!</f>
        <v>#REF!</v>
      </c>
      <c r="W16" s="89"/>
      <c r="X16" s="89"/>
      <c r="Y16" s="89"/>
      <c r="Z16" s="89"/>
      <c r="AA16" s="89"/>
      <c r="AB16" s="61"/>
      <c r="AC16" s="61"/>
      <c r="AD16" s="61">
        <f t="shared" si="0"/>
        <v>0</v>
      </c>
      <c r="AE16" s="61"/>
      <c r="AF16" s="61"/>
      <c r="AG16" s="61"/>
      <c r="AH16" s="61">
        <f t="shared" si="4"/>
        <v>0</v>
      </c>
      <c r="AI16" s="61"/>
      <c r="AJ16" s="61">
        <f t="shared" si="3"/>
        <v>0</v>
      </c>
      <c r="AK16" s="61"/>
      <c r="AL16" s="61"/>
      <c r="AM16" s="61"/>
      <c r="AN16" s="140"/>
      <c r="AO16" s="61"/>
      <c r="AP16" s="61"/>
      <c r="AQ16" s="61"/>
      <c r="AR16" s="61"/>
      <c r="AS16" s="69"/>
      <c r="AT16" s="61"/>
      <c r="AU16" s="61"/>
      <c r="AV16" s="61">
        <f t="shared" si="5"/>
        <v>27035</v>
      </c>
    </row>
    <row r="17" spans="1:48" s="68" customFormat="1" x14ac:dyDescent="0.3">
      <c r="A17" s="20" t="s">
        <v>9</v>
      </c>
      <c r="B17" s="105"/>
      <c r="C17" s="105"/>
      <c r="D17" s="111"/>
      <c r="E17" s="6" t="s">
        <v>90</v>
      </c>
      <c r="F17" s="6"/>
      <c r="G17" s="22">
        <v>724000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f t="shared" si="1"/>
        <v>0</v>
      </c>
      <c r="P17" s="61"/>
      <c r="Q17" s="61">
        <f t="shared" si="2"/>
        <v>0</v>
      </c>
      <c r="R17" s="7">
        <v>25500000</v>
      </c>
      <c r="S17" s="7"/>
      <c r="T17" s="7">
        <v>25500000</v>
      </c>
      <c r="U17" s="80"/>
      <c r="V17" s="89" t="e">
        <f>Q17-#REF!</f>
        <v>#REF!</v>
      </c>
      <c r="W17" s="89"/>
      <c r="X17" s="89"/>
      <c r="Y17" s="89"/>
      <c r="Z17" s="89"/>
      <c r="AA17" s="89"/>
      <c r="AB17" s="61"/>
      <c r="AC17" s="61"/>
      <c r="AD17" s="61">
        <f t="shared" si="0"/>
        <v>0</v>
      </c>
      <c r="AE17" s="61"/>
      <c r="AF17" s="61"/>
      <c r="AG17" s="61"/>
      <c r="AH17" s="61">
        <f t="shared" si="4"/>
        <v>0</v>
      </c>
      <c r="AI17" s="61"/>
      <c r="AJ17" s="61">
        <f t="shared" si="3"/>
        <v>0</v>
      </c>
      <c r="AK17" s="61"/>
      <c r="AL17" s="61"/>
      <c r="AM17" s="61"/>
      <c r="AN17" s="140"/>
      <c r="AO17" s="61"/>
      <c r="AP17" s="61"/>
      <c r="AQ17" s="61"/>
      <c r="AR17" s="61"/>
      <c r="AS17" s="69"/>
      <c r="AT17" s="61"/>
      <c r="AU17" s="61"/>
      <c r="AV17" s="61">
        <f t="shared" si="5"/>
        <v>0</v>
      </c>
    </row>
    <row r="18" spans="1:48" s="68" customFormat="1" ht="28" x14ac:dyDescent="0.3">
      <c r="A18" s="20" t="s">
        <v>86</v>
      </c>
      <c r="B18" s="105"/>
      <c r="C18" s="105"/>
      <c r="D18" s="111" t="s">
        <v>760</v>
      </c>
      <c r="E18" s="6" t="s">
        <v>87</v>
      </c>
      <c r="F18" s="6" t="s">
        <v>287</v>
      </c>
      <c r="G18" s="22">
        <v>777900</v>
      </c>
      <c r="H18" s="61">
        <v>423032.46</v>
      </c>
      <c r="I18" s="61">
        <v>2418644.9700000002</v>
      </c>
      <c r="J18" s="61">
        <v>1371668.83</v>
      </c>
      <c r="K18" s="61">
        <v>130982.16</v>
      </c>
      <c r="L18" s="61">
        <v>85512.24</v>
      </c>
      <c r="M18" s="61">
        <v>56523.55</v>
      </c>
      <c r="N18" s="61">
        <v>0</v>
      </c>
      <c r="O18" s="61">
        <f t="shared" si="1"/>
        <v>4486364.21</v>
      </c>
      <c r="P18" s="61">
        <v>76448</v>
      </c>
      <c r="Q18" s="61">
        <f t="shared" si="2"/>
        <v>4562812.21</v>
      </c>
      <c r="R18" s="7"/>
      <c r="S18" s="7">
        <v>8000000</v>
      </c>
      <c r="T18" s="7"/>
      <c r="U18" s="80"/>
      <c r="V18" s="89" t="e">
        <f>Q18-#REF!</f>
        <v>#REF!</v>
      </c>
      <c r="W18" s="89"/>
      <c r="X18" s="89"/>
      <c r="Y18" s="89"/>
      <c r="Z18" s="89"/>
      <c r="AA18" s="89"/>
      <c r="AB18" s="61"/>
      <c r="AC18" s="61"/>
      <c r="AD18" s="61">
        <f t="shared" si="0"/>
        <v>0</v>
      </c>
      <c r="AE18" s="61"/>
      <c r="AF18" s="61"/>
      <c r="AG18" s="61"/>
      <c r="AH18" s="61">
        <f t="shared" si="4"/>
        <v>0</v>
      </c>
      <c r="AI18" s="61">
        <v>74803</v>
      </c>
      <c r="AJ18" s="61">
        <f t="shared" si="3"/>
        <v>74803</v>
      </c>
      <c r="AK18" s="61"/>
      <c r="AL18" s="61"/>
      <c r="AM18" s="61"/>
      <c r="AN18" s="140"/>
      <c r="AO18" s="61"/>
      <c r="AP18" s="61"/>
      <c r="AQ18" s="61"/>
      <c r="AR18" s="61"/>
      <c r="AS18" s="69"/>
      <c r="AT18" s="61"/>
      <c r="AU18" s="61"/>
      <c r="AV18" s="61">
        <f t="shared" si="5"/>
        <v>4637615.21</v>
      </c>
    </row>
    <row r="19" spans="1:48" s="68" customFormat="1" ht="42" x14ac:dyDescent="0.3">
      <c r="A19" s="20" t="s">
        <v>88</v>
      </c>
      <c r="B19" s="105"/>
      <c r="C19" s="105"/>
      <c r="D19" s="111"/>
      <c r="E19" s="6" t="s">
        <v>89</v>
      </c>
      <c r="F19" s="6" t="s">
        <v>288</v>
      </c>
      <c r="G19" s="22">
        <v>724010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f t="shared" si="1"/>
        <v>0</v>
      </c>
      <c r="P19" s="61"/>
      <c r="Q19" s="61">
        <f t="shared" si="2"/>
        <v>0</v>
      </c>
      <c r="R19" s="7"/>
      <c r="S19" s="7">
        <v>17500000</v>
      </c>
      <c r="T19" s="7"/>
      <c r="U19" s="80"/>
      <c r="V19" s="89" t="e">
        <f>Q19-#REF!</f>
        <v>#REF!</v>
      </c>
      <c r="W19" s="89"/>
      <c r="X19" s="89"/>
      <c r="Y19" s="89"/>
      <c r="Z19" s="89"/>
      <c r="AA19" s="89"/>
      <c r="AB19" s="61"/>
      <c r="AC19" s="61"/>
      <c r="AD19" s="61">
        <f t="shared" si="0"/>
        <v>0</v>
      </c>
      <c r="AE19" s="61"/>
      <c r="AF19" s="61"/>
      <c r="AG19" s="61"/>
      <c r="AH19" s="61">
        <f t="shared" si="4"/>
        <v>0</v>
      </c>
      <c r="AI19" s="61"/>
      <c r="AJ19" s="61">
        <f t="shared" si="3"/>
        <v>0</v>
      </c>
      <c r="AK19" s="61"/>
      <c r="AL19" s="61"/>
      <c r="AM19" s="61"/>
      <c r="AN19" s="140"/>
      <c r="AO19" s="61"/>
      <c r="AP19" s="61"/>
      <c r="AQ19" s="61"/>
      <c r="AR19" s="61"/>
      <c r="AS19" s="69"/>
      <c r="AT19" s="61"/>
      <c r="AU19" s="61"/>
      <c r="AV19" s="61">
        <f t="shared" si="5"/>
        <v>0</v>
      </c>
    </row>
    <row r="20" spans="1:48" s="68" customFormat="1" x14ac:dyDescent="0.3">
      <c r="A20" s="20" t="s">
        <v>250</v>
      </c>
      <c r="B20" s="105"/>
      <c r="C20" s="105"/>
      <c r="D20" s="111"/>
      <c r="E20" s="6" t="s">
        <v>125</v>
      </c>
      <c r="F20" s="28" t="s">
        <v>289</v>
      </c>
      <c r="G20" s="22">
        <v>725000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f t="shared" si="1"/>
        <v>0</v>
      </c>
      <c r="P20" s="61"/>
      <c r="Q20" s="61">
        <f t="shared" si="2"/>
        <v>0</v>
      </c>
      <c r="R20" s="7">
        <v>5300000</v>
      </c>
      <c r="S20" s="7"/>
      <c r="T20" s="7">
        <v>5300000</v>
      </c>
      <c r="U20" s="80"/>
      <c r="V20" s="89" t="e">
        <f>Q20-#REF!</f>
        <v>#REF!</v>
      </c>
      <c r="W20" s="89"/>
      <c r="X20" s="89"/>
      <c r="Y20" s="89"/>
      <c r="Z20" s="89"/>
      <c r="AA20" s="89"/>
      <c r="AB20" s="61"/>
      <c r="AC20" s="61"/>
      <c r="AD20" s="61">
        <f t="shared" si="0"/>
        <v>0</v>
      </c>
      <c r="AE20" s="61"/>
      <c r="AF20" s="61"/>
      <c r="AG20" s="61"/>
      <c r="AH20" s="61">
        <f t="shared" si="4"/>
        <v>0</v>
      </c>
      <c r="AI20" s="61"/>
      <c r="AJ20" s="61">
        <f t="shared" si="3"/>
        <v>0</v>
      </c>
      <c r="AK20" s="61"/>
      <c r="AL20" s="61"/>
      <c r="AM20" s="61"/>
      <c r="AN20" s="140"/>
      <c r="AO20" s="61"/>
      <c r="AP20" s="61"/>
      <c r="AQ20" s="61"/>
      <c r="AR20" s="61"/>
      <c r="AS20" s="69"/>
      <c r="AT20" s="61"/>
      <c r="AU20" s="61"/>
      <c r="AV20" s="61">
        <f t="shared" si="5"/>
        <v>0</v>
      </c>
    </row>
    <row r="21" spans="1:48" s="68" customFormat="1" x14ac:dyDescent="0.3">
      <c r="A21" s="20" t="s">
        <v>132</v>
      </c>
      <c r="B21" s="105"/>
      <c r="C21" s="105"/>
      <c r="D21" s="111"/>
      <c r="E21" s="6" t="s">
        <v>133</v>
      </c>
      <c r="F21" s="28" t="s">
        <v>290</v>
      </c>
      <c r="G21" s="22">
        <v>725010</v>
      </c>
      <c r="H21" s="61">
        <v>3271.3</v>
      </c>
      <c r="I21" s="61">
        <v>20283.05</v>
      </c>
      <c r="J21" s="61">
        <v>12571.58</v>
      </c>
      <c r="K21" s="61">
        <v>746213.59</v>
      </c>
      <c r="L21" s="61">
        <v>5761</v>
      </c>
      <c r="M21" s="61">
        <v>1533</v>
      </c>
      <c r="N21" s="61"/>
      <c r="O21" s="61">
        <f t="shared" si="1"/>
        <v>789633.52</v>
      </c>
      <c r="P21" s="61">
        <v>1567</v>
      </c>
      <c r="Q21" s="61">
        <f t="shared" si="2"/>
        <v>791200.52</v>
      </c>
      <c r="R21" s="8"/>
      <c r="S21" s="8">
        <v>700000</v>
      </c>
      <c r="T21" s="8"/>
      <c r="U21" s="82"/>
      <c r="V21" s="89" t="e">
        <f>Q21-#REF!</f>
        <v>#REF!</v>
      </c>
      <c r="W21" s="89"/>
      <c r="X21" s="89"/>
      <c r="Y21" s="89"/>
      <c r="Z21" s="89"/>
      <c r="AA21" s="89"/>
      <c r="AB21" s="61"/>
      <c r="AC21" s="61"/>
      <c r="AD21" s="61">
        <f t="shared" si="0"/>
        <v>0</v>
      </c>
      <c r="AE21" s="61"/>
      <c r="AF21" s="61"/>
      <c r="AG21" s="61"/>
      <c r="AH21" s="61">
        <f t="shared" si="4"/>
        <v>0</v>
      </c>
      <c r="AI21" s="61"/>
      <c r="AJ21" s="61">
        <f t="shared" si="3"/>
        <v>0</v>
      </c>
      <c r="AK21" s="61"/>
      <c r="AL21" s="61"/>
      <c r="AM21" s="61"/>
      <c r="AN21" s="140"/>
      <c r="AO21" s="61"/>
      <c r="AP21" s="61"/>
      <c r="AQ21" s="61"/>
      <c r="AR21" s="61"/>
      <c r="AS21" s="69"/>
      <c r="AT21" s="61"/>
      <c r="AU21" s="61"/>
      <c r="AV21" s="61">
        <f t="shared" si="5"/>
        <v>791200.52</v>
      </c>
    </row>
    <row r="22" spans="1:48" s="68" customFormat="1" ht="46.5" customHeight="1" x14ac:dyDescent="0.3">
      <c r="A22" s="20" t="s">
        <v>10</v>
      </c>
      <c r="B22" s="105"/>
      <c r="C22" s="105"/>
      <c r="D22" s="111"/>
      <c r="E22" s="6" t="s">
        <v>11</v>
      </c>
      <c r="F22" s="28" t="s">
        <v>291</v>
      </c>
      <c r="G22" s="22">
        <v>726000</v>
      </c>
      <c r="H22" s="61">
        <v>16987.759999999998</v>
      </c>
      <c r="I22" s="61">
        <v>89173</v>
      </c>
      <c r="J22" s="61">
        <v>0</v>
      </c>
      <c r="K22" s="61">
        <v>0</v>
      </c>
      <c r="L22" s="61">
        <v>0</v>
      </c>
      <c r="M22" s="61">
        <v>0</v>
      </c>
      <c r="N22" s="61"/>
      <c r="O22" s="61">
        <f t="shared" si="1"/>
        <v>106160.76</v>
      </c>
      <c r="P22" s="61">
        <f>108869-45217-63652</f>
        <v>0</v>
      </c>
      <c r="Q22" s="61">
        <f t="shared" si="2"/>
        <v>106160.76</v>
      </c>
      <c r="R22" s="7">
        <v>10000000</v>
      </c>
      <c r="S22" s="7"/>
      <c r="T22" s="7">
        <v>10000000</v>
      </c>
      <c r="U22" s="80"/>
      <c r="V22" s="89" t="e">
        <f>Q22-#REF!</f>
        <v>#REF!</v>
      </c>
      <c r="W22" s="89"/>
      <c r="X22" s="89"/>
      <c r="Y22" s="89"/>
      <c r="Z22" s="89"/>
      <c r="AA22" s="89"/>
      <c r="AB22" s="61"/>
      <c r="AC22" s="61"/>
      <c r="AD22" s="61">
        <f t="shared" si="0"/>
        <v>0</v>
      </c>
      <c r="AE22" s="61"/>
      <c r="AF22" s="61"/>
      <c r="AG22" s="61"/>
      <c r="AH22" s="61">
        <f t="shared" si="4"/>
        <v>0</v>
      </c>
      <c r="AI22" s="61"/>
      <c r="AJ22" s="61">
        <f t="shared" si="3"/>
        <v>0</v>
      </c>
      <c r="AK22" s="61"/>
      <c r="AL22" s="61"/>
      <c r="AM22" s="61"/>
      <c r="AN22" s="140"/>
      <c r="AO22" s="61"/>
      <c r="AP22" s="61"/>
      <c r="AQ22" s="61"/>
      <c r="AR22" s="61"/>
      <c r="AS22" s="69"/>
      <c r="AT22" s="61"/>
      <c r="AU22" s="61"/>
      <c r="AV22" s="61">
        <f t="shared" si="5"/>
        <v>106160.76</v>
      </c>
    </row>
    <row r="23" spans="1:48" s="68" customFormat="1" ht="15" customHeight="1" x14ac:dyDescent="0.3">
      <c r="A23" s="20" t="s">
        <v>522</v>
      </c>
      <c r="B23" s="105"/>
      <c r="C23" s="105"/>
      <c r="D23" s="111" t="s">
        <v>761</v>
      </c>
      <c r="E23" s="6" t="s">
        <v>520</v>
      </c>
      <c r="F23" s="28" t="s">
        <v>521</v>
      </c>
      <c r="G23" s="22">
        <v>726010</v>
      </c>
      <c r="H23" s="61"/>
      <c r="I23" s="61"/>
      <c r="J23" s="61"/>
      <c r="K23" s="61"/>
      <c r="L23" s="61"/>
      <c r="M23" s="61"/>
      <c r="N23" s="61"/>
      <c r="O23" s="61">
        <f t="shared" si="1"/>
        <v>0</v>
      </c>
      <c r="P23" s="61"/>
      <c r="Q23" s="61">
        <f t="shared" si="2"/>
        <v>0</v>
      </c>
      <c r="R23" s="7"/>
      <c r="S23" s="7"/>
      <c r="T23" s="7"/>
      <c r="U23" s="80"/>
      <c r="V23" s="89"/>
      <c r="W23" s="89"/>
      <c r="X23" s="89"/>
      <c r="Y23" s="89"/>
      <c r="Z23" s="89"/>
      <c r="AA23" s="89"/>
      <c r="AB23" s="61"/>
      <c r="AC23" s="61"/>
      <c r="AD23" s="61">
        <f t="shared" si="0"/>
        <v>0</v>
      </c>
      <c r="AE23" s="61">
        <v>782811.29</v>
      </c>
      <c r="AF23" s="61">
        <v>2409378.1</v>
      </c>
      <c r="AG23" s="61">
        <v>222589.46999999994</v>
      </c>
      <c r="AH23" s="61">
        <f t="shared" si="4"/>
        <v>3414778.86</v>
      </c>
      <c r="AI23" s="61">
        <v>152145</v>
      </c>
      <c r="AJ23" s="61">
        <f t="shared" si="3"/>
        <v>3566923.86</v>
      </c>
      <c r="AK23" s="61"/>
      <c r="AL23" s="61"/>
      <c r="AM23" s="61"/>
      <c r="AN23" s="140"/>
      <c r="AO23" s="61"/>
      <c r="AP23" s="61"/>
      <c r="AQ23" s="61"/>
      <c r="AR23" s="61"/>
      <c r="AS23" s="69"/>
      <c r="AT23" s="61"/>
      <c r="AU23" s="61"/>
      <c r="AV23" s="61">
        <f t="shared" si="5"/>
        <v>3566923.86</v>
      </c>
    </row>
    <row r="24" spans="1:48" s="68" customFormat="1" ht="28" x14ac:dyDescent="0.3">
      <c r="A24" s="20" t="s">
        <v>12</v>
      </c>
      <c r="B24" s="105"/>
      <c r="C24" s="105"/>
      <c r="D24" s="111"/>
      <c r="E24" s="6" t="s">
        <v>13</v>
      </c>
      <c r="F24" s="28" t="s">
        <v>292</v>
      </c>
      <c r="G24" s="22">
        <v>727000</v>
      </c>
      <c r="H24" s="61">
        <v>0</v>
      </c>
      <c r="I24" s="61">
        <v>0</v>
      </c>
      <c r="J24" s="61">
        <v>0</v>
      </c>
      <c r="K24" s="61">
        <v>0</v>
      </c>
      <c r="L24" s="61"/>
      <c r="M24" s="61"/>
      <c r="N24" s="61"/>
      <c r="O24" s="61">
        <f t="shared" si="1"/>
        <v>0</v>
      </c>
      <c r="P24" s="61"/>
      <c r="Q24" s="61">
        <f t="shared" si="2"/>
        <v>0</v>
      </c>
      <c r="R24" s="7">
        <v>7000000</v>
      </c>
      <c r="S24" s="7"/>
      <c r="T24" s="7">
        <v>3500000</v>
      </c>
      <c r="U24" s="80"/>
      <c r="V24" s="89" t="e">
        <f>Q24-#REF!</f>
        <v>#REF!</v>
      </c>
      <c r="W24" s="89"/>
      <c r="X24" s="89"/>
      <c r="Y24" s="89"/>
      <c r="Z24" s="89"/>
      <c r="AA24" s="89"/>
      <c r="AB24" s="61"/>
      <c r="AC24" s="61"/>
      <c r="AD24" s="61">
        <f t="shared" si="0"/>
        <v>0</v>
      </c>
      <c r="AE24" s="61"/>
      <c r="AF24" s="61"/>
      <c r="AG24" s="61"/>
      <c r="AH24" s="61">
        <f t="shared" si="4"/>
        <v>0</v>
      </c>
      <c r="AI24" s="61"/>
      <c r="AJ24" s="61">
        <f t="shared" si="3"/>
        <v>0</v>
      </c>
      <c r="AK24" s="61"/>
      <c r="AL24" s="61"/>
      <c r="AM24" s="61"/>
      <c r="AN24" s="140"/>
      <c r="AO24" s="61"/>
      <c r="AP24" s="61"/>
      <c r="AQ24" s="61"/>
      <c r="AR24" s="61"/>
      <c r="AS24" s="69"/>
      <c r="AT24" s="61"/>
      <c r="AU24" s="61"/>
      <c r="AV24" s="61">
        <f t="shared" si="5"/>
        <v>0</v>
      </c>
    </row>
    <row r="25" spans="1:48" s="68" customFormat="1" x14ac:dyDescent="0.3">
      <c r="A25" s="20" t="s">
        <v>251</v>
      </c>
      <c r="B25" s="105"/>
      <c r="C25" s="105"/>
      <c r="D25" s="111"/>
      <c r="E25" s="6" t="s">
        <v>81</v>
      </c>
      <c r="F25" s="6"/>
      <c r="G25" s="22">
        <v>728000</v>
      </c>
      <c r="H25" s="61">
        <v>0</v>
      </c>
      <c r="I25" s="61">
        <v>0</v>
      </c>
      <c r="J25" s="61">
        <v>0</v>
      </c>
      <c r="K25" s="61">
        <v>0</v>
      </c>
      <c r="L25" s="61"/>
      <c r="M25" s="61"/>
      <c r="N25" s="61"/>
      <c r="O25" s="61">
        <f t="shared" si="1"/>
        <v>0</v>
      </c>
      <c r="P25" s="61"/>
      <c r="Q25" s="61">
        <f t="shared" si="2"/>
        <v>0</v>
      </c>
      <c r="R25" s="7">
        <v>44000000</v>
      </c>
      <c r="S25" s="7"/>
      <c r="T25" s="7">
        <v>44000000</v>
      </c>
      <c r="U25" s="80">
        <v>3500000</v>
      </c>
      <c r="V25" s="89" t="e">
        <f>Q25-#REF!</f>
        <v>#REF!</v>
      </c>
      <c r="W25" s="89"/>
      <c r="X25" s="89"/>
      <c r="Y25" s="89"/>
      <c r="Z25" s="89"/>
      <c r="AA25" s="89"/>
      <c r="AB25" s="61"/>
      <c r="AC25" s="61"/>
      <c r="AD25" s="61">
        <f t="shared" si="0"/>
        <v>0</v>
      </c>
      <c r="AE25" s="61"/>
      <c r="AF25" s="61"/>
      <c r="AG25" s="61"/>
      <c r="AH25" s="61">
        <f t="shared" si="4"/>
        <v>0</v>
      </c>
      <c r="AI25" s="61"/>
      <c r="AJ25" s="61">
        <f t="shared" si="3"/>
        <v>0</v>
      </c>
      <c r="AK25" s="61"/>
      <c r="AL25" s="61"/>
      <c r="AM25" s="61"/>
      <c r="AN25" s="140"/>
      <c r="AO25" s="61"/>
      <c r="AP25" s="61"/>
      <c r="AQ25" s="61"/>
      <c r="AR25" s="61"/>
      <c r="AS25" s="69"/>
      <c r="AT25" s="61"/>
      <c r="AU25" s="61"/>
      <c r="AV25" s="61">
        <f t="shared" si="5"/>
        <v>0</v>
      </c>
    </row>
    <row r="26" spans="1:48" s="68" customFormat="1" x14ac:dyDescent="0.3">
      <c r="A26" s="20" t="s">
        <v>101</v>
      </c>
      <c r="B26" s="105"/>
      <c r="C26" s="105"/>
      <c r="D26" s="111" t="s">
        <v>754</v>
      </c>
      <c r="E26" s="6" t="s">
        <v>124</v>
      </c>
      <c r="F26" s="6" t="s">
        <v>293</v>
      </c>
      <c r="G26" s="22">
        <v>728010</v>
      </c>
      <c r="H26" s="61">
        <v>0</v>
      </c>
      <c r="I26" s="61">
        <v>280038.58</v>
      </c>
      <c r="J26" s="61">
        <v>5100</v>
      </c>
      <c r="K26" s="61">
        <v>72845</v>
      </c>
      <c r="L26" s="61">
        <v>223566.91</v>
      </c>
      <c r="M26" s="61">
        <v>0</v>
      </c>
      <c r="N26" s="61">
        <v>0</v>
      </c>
      <c r="O26" s="61">
        <f t="shared" si="1"/>
        <v>581550.49</v>
      </c>
      <c r="P26" s="61">
        <v>1088</v>
      </c>
      <c r="Q26" s="61">
        <f t="shared" si="2"/>
        <v>582638.49</v>
      </c>
      <c r="R26" s="7"/>
      <c r="S26" s="7"/>
      <c r="T26" s="7"/>
      <c r="U26" s="80"/>
      <c r="V26" s="89" t="e">
        <f>Q26-#REF!</f>
        <v>#REF!</v>
      </c>
      <c r="W26" s="89"/>
      <c r="X26" s="89"/>
      <c r="Y26" s="89"/>
      <c r="Z26" s="89"/>
      <c r="AA26" s="89"/>
      <c r="AB26" s="61"/>
      <c r="AC26" s="61"/>
      <c r="AD26" s="61">
        <f t="shared" si="0"/>
        <v>0</v>
      </c>
      <c r="AE26" s="61">
        <v>2021673.51</v>
      </c>
      <c r="AF26" s="61">
        <v>1501379.51</v>
      </c>
      <c r="AG26" s="61">
        <v>1013069.03</v>
      </c>
      <c r="AH26" s="61">
        <f t="shared" si="4"/>
        <v>4536122.05</v>
      </c>
      <c r="AI26" s="61">
        <v>762750</v>
      </c>
      <c r="AJ26" s="61">
        <f t="shared" si="3"/>
        <v>5298872.05</v>
      </c>
      <c r="AK26" s="61"/>
      <c r="AL26" s="61"/>
      <c r="AM26" s="61"/>
      <c r="AN26" s="140"/>
      <c r="AO26" s="61"/>
      <c r="AP26" s="61"/>
      <c r="AQ26" s="61"/>
      <c r="AR26" s="61"/>
      <c r="AS26" s="61"/>
      <c r="AT26" s="61"/>
      <c r="AU26" s="61"/>
      <c r="AV26" s="61">
        <f t="shared" si="5"/>
        <v>5881510.54</v>
      </c>
    </row>
    <row r="27" spans="1:48" s="68" customFormat="1" ht="28" x14ac:dyDescent="0.3">
      <c r="A27" s="20" t="s">
        <v>14</v>
      </c>
      <c r="B27" s="105"/>
      <c r="C27" s="105"/>
      <c r="D27" s="111"/>
      <c r="E27" s="6" t="s">
        <v>126</v>
      </c>
      <c r="F27" s="28" t="s">
        <v>294</v>
      </c>
      <c r="G27" s="22">
        <v>729000</v>
      </c>
      <c r="H27" s="61"/>
      <c r="I27" s="61"/>
      <c r="J27" s="61"/>
      <c r="K27" s="61">
        <v>0</v>
      </c>
      <c r="L27" s="61">
        <v>0</v>
      </c>
      <c r="M27" s="61">
        <v>0</v>
      </c>
      <c r="N27" s="61">
        <v>0</v>
      </c>
      <c r="O27" s="61">
        <f t="shared" si="1"/>
        <v>0</v>
      </c>
      <c r="P27" s="61"/>
      <c r="Q27" s="61">
        <f t="shared" si="2"/>
        <v>0</v>
      </c>
      <c r="R27" s="7">
        <v>9000000</v>
      </c>
      <c r="S27" s="7"/>
      <c r="T27" s="7">
        <v>9000000</v>
      </c>
      <c r="U27" s="80"/>
      <c r="V27" s="89" t="e">
        <f>Q27-#REF!</f>
        <v>#REF!</v>
      </c>
      <c r="W27" s="89"/>
      <c r="X27" s="89"/>
      <c r="Y27" s="89"/>
      <c r="Z27" s="89"/>
      <c r="AA27" s="89"/>
      <c r="AB27" s="61"/>
      <c r="AC27" s="61"/>
      <c r="AD27" s="61">
        <f t="shared" si="0"/>
        <v>0</v>
      </c>
      <c r="AE27" s="61"/>
      <c r="AF27" s="61"/>
      <c r="AG27" s="61"/>
      <c r="AH27" s="61">
        <f t="shared" si="4"/>
        <v>0</v>
      </c>
      <c r="AI27" s="61"/>
      <c r="AJ27" s="61">
        <f t="shared" si="3"/>
        <v>0</v>
      </c>
      <c r="AK27" s="61"/>
      <c r="AL27" s="61"/>
      <c r="AM27" s="61"/>
      <c r="AN27" s="140"/>
      <c r="AO27" s="61"/>
      <c r="AP27" s="61"/>
      <c r="AQ27" s="61"/>
      <c r="AR27" s="61"/>
      <c r="AS27" s="61">
        <v>1000000</v>
      </c>
      <c r="AT27" s="61"/>
      <c r="AU27" s="61"/>
      <c r="AV27" s="61">
        <f t="shared" si="5"/>
        <v>1000000</v>
      </c>
    </row>
    <row r="28" spans="1:48" s="68" customFormat="1" ht="28" x14ac:dyDescent="0.3">
      <c r="A28" s="21" t="s">
        <v>134</v>
      </c>
      <c r="B28" s="105"/>
      <c r="C28" s="105"/>
      <c r="D28" s="111"/>
      <c r="E28" s="9" t="s">
        <v>135</v>
      </c>
      <c r="F28" s="28" t="s">
        <v>295</v>
      </c>
      <c r="G28" s="22">
        <v>729001</v>
      </c>
      <c r="H28" s="61">
        <v>0</v>
      </c>
      <c r="I28" s="61">
        <v>14000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f t="shared" si="1"/>
        <v>14000</v>
      </c>
      <c r="P28" s="61"/>
      <c r="Q28" s="61">
        <f t="shared" si="2"/>
        <v>14000</v>
      </c>
      <c r="R28" s="9"/>
      <c r="S28" s="10">
        <v>400000</v>
      </c>
      <c r="T28" s="9"/>
      <c r="U28" s="83"/>
      <c r="V28" s="89" t="e">
        <f>Q28-#REF!</f>
        <v>#REF!</v>
      </c>
      <c r="W28" s="89"/>
      <c r="X28" s="89"/>
      <c r="Y28" s="89"/>
      <c r="Z28" s="89"/>
      <c r="AA28" s="89"/>
      <c r="AB28" s="61"/>
      <c r="AC28" s="61"/>
      <c r="AD28" s="61">
        <f t="shared" si="0"/>
        <v>0</v>
      </c>
      <c r="AE28" s="61"/>
      <c r="AF28" s="61"/>
      <c r="AG28" s="61"/>
      <c r="AH28" s="61">
        <f t="shared" si="4"/>
        <v>0</v>
      </c>
      <c r="AI28" s="61"/>
      <c r="AJ28" s="61">
        <f t="shared" si="3"/>
        <v>0</v>
      </c>
      <c r="AK28" s="61"/>
      <c r="AL28" s="61"/>
      <c r="AM28" s="61"/>
      <c r="AN28" s="140"/>
      <c r="AO28" s="61"/>
      <c r="AP28" s="61"/>
      <c r="AQ28" s="61"/>
      <c r="AR28" s="61"/>
      <c r="AS28" s="69"/>
      <c r="AT28" s="61"/>
      <c r="AU28" s="61"/>
      <c r="AV28" s="61">
        <f t="shared" si="5"/>
        <v>14000</v>
      </c>
    </row>
    <row r="29" spans="1:48" s="68" customFormat="1" x14ac:dyDescent="0.3">
      <c r="A29" s="21" t="s">
        <v>136</v>
      </c>
      <c r="B29" s="105"/>
      <c r="C29" s="105"/>
      <c r="D29" s="111"/>
      <c r="E29" s="9" t="s">
        <v>137</v>
      </c>
      <c r="F29" s="28" t="s">
        <v>296</v>
      </c>
      <c r="G29" s="22">
        <v>729002</v>
      </c>
      <c r="H29" s="61">
        <v>551.16</v>
      </c>
      <c r="I29" s="61">
        <v>68665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f t="shared" si="1"/>
        <v>69216.160000000003</v>
      </c>
      <c r="P29" s="61"/>
      <c r="Q29" s="61">
        <f t="shared" si="2"/>
        <v>69216.160000000003</v>
      </c>
      <c r="R29" s="9"/>
      <c r="S29" s="10">
        <v>117000</v>
      </c>
      <c r="T29" s="9"/>
      <c r="U29" s="83"/>
      <c r="V29" s="89" t="e">
        <f>Q29-#REF!</f>
        <v>#REF!</v>
      </c>
      <c r="W29" s="89"/>
      <c r="X29" s="89"/>
      <c r="Y29" s="89"/>
      <c r="Z29" s="89"/>
      <c r="AA29" s="89"/>
      <c r="AB29" s="61"/>
      <c r="AC29" s="61"/>
      <c r="AD29" s="61">
        <f t="shared" si="0"/>
        <v>0</v>
      </c>
      <c r="AE29" s="61"/>
      <c r="AF29" s="61"/>
      <c r="AG29" s="61"/>
      <c r="AH29" s="61">
        <f t="shared" si="4"/>
        <v>0</v>
      </c>
      <c r="AI29" s="61"/>
      <c r="AJ29" s="61">
        <f t="shared" si="3"/>
        <v>0</v>
      </c>
      <c r="AK29" s="61"/>
      <c r="AL29" s="61"/>
      <c r="AM29" s="61"/>
      <c r="AN29" s="140"/>
      <c r="AO29" s="61"/>
      <c r="AP29" s="61"/>
      <c r="AQ29" s="61"/>
      <c r="AR29" s="61"/>
      <c r="AS29" s="69"/>
      <c r="AT29" s="61"/>
      <c r="AU29" s="61"/>
      <c r="AV29" s="61">
        <f t="shared" si="5"/>
        <v>69216.160000000003</v>
      </c>
    </row>
    <row r="30" spans="1:48" s="68" customFormat="1" ht="28" x14ac:dyDescent="0.3">
      <c r="A30" s="21" t="s">
        <v>140</v>
      </c>
      <c r="B30" s="105"/>
      <c r="C30" s="105"/>
      <c r="D30" s="111" t="s">
        <v>705</v>
      </c>
      <c r="E30" s="9" t="s">
        <v>141</v>
      </c>
      <c r="F30" s="28" t="s">
        <v>297</v>
      </c>
      <c r="G30" s="22">
        <v>729003</v>
      </c>
      <c r="H30" s="61">
        <v>0</v>
      </c>
      <c r="I30" s="61">
        <v>74450</v>
      </c>
      <c r="J30" s="61">
        <v>34451.910000000003</v>
      </c>
      <c r="K30" s="61">
        <v>5400</v>
      </c>
      <c r="L30" s="61">
        <v>15530</v>
      </c>
      <c r="M30" s="61">
        <v>0</v>
      </c>
      <c r="N30" s="61">
        <v>0</v>
      </c>
      <c r="O30" s="61">
        <f t="shared" si="1"/>
        <v>129831.91</v>
      </c>
      <c r="P30" s="61">
        <v>168</v>
      </c>
      <c r="Q30" s="61">
        <f t="shared" si="2"/>
        <v>129999.91</v>
      </c>
      <c r="R30" s="9"/>
      <c r="S30" s="11">
        <v>100000</v>
      </c>
      <c r="T30" s="12"/>
      <c r="U30" s="83"/>
      <c r="V30" s="89" t="e">
        <f>Q30-#REF!</f>
        <v>#REF!</v>
      </c>
      <c r="W30" s="89"/>
      <c r="X30" s="89"/>
      <c r="Y30" s="89"/>
      <c r="Z30" s="89"/>
      <c r="AA30" s="89"/>
      <c r="AB30" s="61"/>
      <c r="AC30" s="61"/>
      <c r="AD30" s="61">
        <f t="shared" si="0"/>
        <v>0</v>
      </c>
      <c r="AE30" s="61">
        <v>41174.42</v>
      </c>
      <c r="AF30" s="61">
        <v>51304.19</v>
      </c>
      <c r="AG30" s="61">
        <v>27014</v>
      </c>
      <c r="AH30" s="61">
        <f t="shared" si="4"/>
        <v>119492.61</v>
      </c>
      <c r="AI30" s="61">
        <v>80508</v>
      </c>
      <c r="AJ30" s="61">
        <f t="shared" si="3"/>
        <v>200000.61</v>
      </c>
      <c r="AK30" s="61"/>
      <c r="AL30" s="61"/>
      <c r="AM30" s="61"/>
      <c r="AN30" s="140"/>
      <c r="AO30" s="61"/>
      <c r="AP30" s="61"/>
      <c r="AQ30" s="61"/>
      <c r="AR30" s="61"/>
      <c r="AS30" s="69"/>
      <c r="AT30" s="61"/>
      <c r="AU30" s="61"/>
      <c r="AV30" s="61">
        <f t="shared" si="5"/>
        <v>330000.52</v>
      </c>
    </row>
    <row r="31" spans="1:48" s="109" customFormat="1" x14ac:dyDescent="0.3">
      <c r="A31" s="21" t="s">
        <v>145</v>
      </c>
      <c r="B31" s="105"/>
      <c r="C31" s="105"/>
      <c r="D31" s="111" t="s">
        <v>707</v>
      </c>
      <c r="E31" s="9" t="s">
        <v>147</v>
      </c>
      <c r="F31" s="28" t="s">
        <v>298</v>
      </c>
      <c r="G31" s="22">
        <v>729004</v>
      </c>
      <c r="H31" s="61">
        <v>0</v>
      </c>
      <c r="I31" s="61">
        <v>134736.84</v>
      </c>
      <c r="J31" s="61">
        <v>46161.41</v>
      </c>
      <c r="K31" s="61">
        <v>43831.56</v>
      </c>
      <c r="L31" s="61">
        <v>23848.81</v>
      </c>
      <c r="M31" s="61">
        <v>1422</v>
      </c>
      <c r="N31" s="61"/>
      <c r="O31" s="61">
        <f t="shared" si="1"/>
        <v>250000.62</v>
      </c>
      <c r="P31" s="61">
        <v>0</v>
      </c>
      <c r="Q31" s="61">
        <f t="shared" si="2"/>
        <v>250000.62</v>
      </c>
      <c r="R31" s="9"/>
      <c r="S31" s="11"/>
      <c r="T31" s="12"/>
      <c r="U31" s="83"/>
      <c r="V31" s="89" t="e">
        <f>Q31-#REF!</f>
        <v>#REF!</v>
      </c>
      <c r="W31" s="89"/>
      <c r="X31" s="89"/>
      <c r="Y31" s="89"/>
      <c r="Z31" s="89"/>
      <c r="AA31" s="89"/>
      <c r="AB31" s="61"/>
      <c r="AC31" s="61"/>
      <c r="AD31" s="61">
        <f t="shared" si="0"/>
        <v>0</v>
      </c>
      <c r="AE31" s="61">
        <v>7179.19</v>
      </c>
      <c r="AF31" s="61">
        <v>22545.25</v>
      </c>
      <c r="AG31" s="61">
        <v>89184.950000000012</v>
      </c>
      <c r="AH31" s="61">
        <f t="shared" si="4"/>
        <v>118909.39000000001</v>
      </c>
      <c r="AI31" s="61">
        <v>131091</v>
      </c>
      <c r="AJ31" s="61">
        <f t="shared" si="3"/>
        <v>250000.39</v>
      </c>
      <c r="AK31" s="61"/>
      <c r="AL31" s="61"/>
      <c r="AM31" s="61"/>
      <c r="AN31" s="140"/>
      <c r="AO31" s="61"/>
      <c r="AP31" s="61"/>
      <c r="AQ31" s="61"/>
      <c r="AR31" s="61"/>
      <c r="AS31" s="61">
        <v>250000</v>
      </c>
      <c r="AT31" s="61"/>
      <c r="AU31" s="61"/>
      <c r="AV31" s="61">
        <f t="shared" si="5"/>
        <v>750001.01</v>
      </c>
    </row>
    <row r="32" spans="1:48" s="109" customFormat="1" x14ac:dyDescent="0.3">
      <c r="A32" s="21" t="s">
        <v>146</v>
      </c>
      <c r="B32" s="105"/>
      <c r="C32" s="105"/>
      <c r="D32" s="111" t="s">
        <v>704</v>
      </c>
      <c r="E32" s="9" t="s">
        <v>148</v>
      </c>
      <c r="F32" s="28" t="s">
        <v>299</v>
      </c>
      <c r="G32" s="22">
        <v>729005</v>
      </c>
      <c r="H32" s="61">
        <v>0</v>
      </c>
      <c r="I32" s="61">
        <v>167311.85999999999</v>
      </c>
      <c r="J32" s="61">
        <v>65491.46</v>
      </c>
      <c r="K32" s="61">
        <v>26112.560000000001</v>
      </c>
      <c r="L32" s="61">
        <v>41083.760000000002</v>
      </c>
      <c r="M32" s="61">
        <v>0</v>
      </c>
      <c r="N32" s="61"/>
      <c r="O32" s="61">
        <f t="shared" si="1"/>
        <v>299999.63999999996</v>
      </c>
      <c r="P32" s="61"/>
      <c r="Q32" s="61">
        <f t="shared" si="2"/>
        <v>299999.63999999996</v>
      </c>
      <c r="R32" s="9"/>
      <c r="S32" s="11"/>
      <c r="T32" s="12"/>
      <c r="U32" s="83"/>
      <c r="V32" s="89" t="e">
        <f>Q32-#REF!</f>
        <v>#REF!</v>
      </c>
      <c r="W32" s="89"/>
      <c r="X32" s="89"/>
      <c r="Y32" s="89"/>
      <c r="Z32" s="89"/>
      <c r="AA32" s="89"/>
      <c r="AB32" s="61"/>
      <c r="AC32" s="61"/>
      <c r="AD32" s="61">
        <f t="shared" si="0"/>
        <v>0</v>
      </c>
      <c r="AE32" s="61">
        <v>60</v>
      </c>
      <c r="AF32" s="61">
        <v>39400.85</v>
      </c>
      <c r="AG32" s="61">
        <v>62730.64</v>
      </c>
      <c r="AH32" s="61">
        <f t="shared" si="4"/>
        <v>102191.48999999999</v>
      </c>
      <c r="AI32" s="61">
        <v>97808</v>
      </c>
      <c r="AJ32" s="61">
        <f t="shared" si="3"/>
        <v>199999.49</v>
      </c>
      <c r="AK32" s="61"/>
      <c r="AL32" s="61"/>
      <c r="AM32" s="61"/>
      <c r="AN32" s="140"/>
      <c r="AO32" s="61"/>
      <c r="AP32" s="61"/>
      <c r="AQ32" s="61"/>
      <c r="AR32" s="61"/>
      <c r="AS32" s="61">
        <v>250000</v>
      </c>
      <c r="AT32" s="61"/>
      <c r="AU32" s="61"/>
      <c r="AV32" s="61">
        <f t="shared" si="5"/>
        <v>749999.12999999989</v>
      </c>
    </row>
    <row r="33" spans="1:48" s="68" customFormat="1" ht="28" x14ac:dyDescent="0.3">
      <c r="A33" s="21" t="s">
        <v>149</v>
      </c>
      <c r="B33" s="105"/>
      <c r="C33" s="105"/>
      <c r="D33" s="111"/>
      <c r="E33" s="9" t="s">
        <v>150</v>
      </c>
      <c r="F33" s="28" t="s">
        <v>300</v>
      </c>
      <c r="G33" s="22">
        <v>729006</v>
      </c>
      <c r="H33" s="61">
        <v>0</v>
      </c>
      <c r="I33" s="61">
        <v>36070.53</v>
      </c>
      <c r="J33" s="61">
        <v>3887.56</v>
      </c>
      <c r="K33" s="61">
        <v>0</v>
      </c>
      <c r="L33" s="61">
        <v>0</v>
      </c>
      <c r="M33" s="61">
        <v>0</v>
      </c>
      <c r="N33" s="61"/>
      <c r="O33" s="61">
        <f t="shared" si="1"/>
        <v>39958.089999999997</v>
      </c>
      <c r="P33" s="61"/>
      <c r="Q33" s="61">
        <f t="shared" si="2"/>
        <v>39958.089999999997</v>
      </c>
      <c r="R33" s="9"/>
      <c r="S33" s="11"/>
      <c r="T33" s="12"/>
      <c r="U33" s="83"/>
      <c r="V33" s="89" t="e">
        <f>Q33-#REF!</f>
        <v>#REF!</v>
      </c>
      <c r="W33" s="89"/>
      <c r="X33" s="89"/>
      <c r="Y33" s="89"/>
      <c r="Z33" s="89"/>
      <c r="AA33" s="89"/>
      <c r="AB33" s="61"/>
      <c r="AC33" s="61"/>
      <c r="AD33" s="61">
        <f t="shared" si="0"/>
        <v>0</v>
      </c>
      <c r="AE33" s="61"/>
      <c r="AF33" s="61"/>
      <c r="AG33" s="61"/>
      <c r="AH33" s="61">
        <f t="shared" si="4"/>
        <v>0</v>
      </c>
      <c r="AI33" s="61"/>
      <c r="AJ33" s="61">
        <f t="shared" si="3"/>
        <v>0</v>
      </c>
      <c r="AK33" s="61"/>
      <c r="AL33" s="61"/>
      <c r="AM33" s="61"/>
      <c r="AN33" s="140"/>
      <c r="AO33" s="61"/>
      <c r="AP33" s="61"/>
      <c r="AQ33" s="61"/>
      <c r="AR33" s="61"/>
      <c r="AS33" s="69"/>
      <c r="AT33" s="61"/>
      <c r="AU33" s="61"/>
      <c r="AV33" s="61">
        <f t="shared" si="5"/>
        <v>39958.089999999997</v>
      </c>
    </row>
    <row r="34" spans="1:48" s="68" customFormat="1" ht="28" x14ac:dyDescent="0.3">
      <c r="A34" s="21" t="s">
        <v>151</v>
      </c>
      <c r="B34" s="105"/>
      <c r="C34" s="105"/>
      <c r="D34" s="111"/>
      <c r="E34" s="9" t="s">
        <v>152</v>
      </c>
      <c r="F34" s="28" t="s">
        <v>301</v>
      </c>
      <c r="G34" s="22">
        <v>729007</v>
      </c>
      <c r="H34" s="61">
        <v>0</v>
      </c>
      <c r="I34" s="61">
        <v>79373.63</v>
      </c>
      <c r="J34" s="61">
        <v>0</v>
      </c>
      <c r="K34" s="61">
        <v>0</v>
      </c>
      <c r="L34" s="61">
        <v>0</v>
      </c>
      <c r="M34" s="61">
        <v>0</v>
      </c>
      <c r="N34" s="61"/>
      <c r="O34" s="61">
        <f t="shared" si="1"/>
        <v>79373.63</v>
      </c>
      <c r="P34" s="61"/>
      <c r="Q34" s="61">
        <f t="shared" si="2"/>
        <v>79373.63</v>
      </c>
      <c r="R34" s="9"/>
      <c r="S34" s="11"/>
      <c r="T34" s="12"/>
      <c r="U34" s="83"/>
      <c r="V34" s="89" t="e">
        <f>Q34-#REF!</f>
        <v>#REF!</v>
      </c>
      <c r="W34" s="89"/>
      <c r="X34" s="89"/>
      <c r="Y34" s="89"/>
      <c r="Z34" s="89"/>
      <c r="AA34" s="89"/>
      <c r="AB34" s="61"/>
      <c r="AC34" s="61"/>
      <c r="AD34" s="61">
        <f t="shared" si="0"/>
        <v>0</v>
      </c>
      <c r="AE34" s="61"/>
      <c r="AF34" s="61"/>
      <c r="AG34" s="61"/>
      <c r="AH34" s="61">
        <f t="shared" si="4"/>
        <v>0</v>
      </c>
      <c r="AI34" s="61"/>
      <c r="AJ34" s="61">
        <f t="shared" si="3"/>
        <v>0</v>
      </c>
      <c r="AK34" s="61"/>
      <c r="AL34" s="61"/>
      <c r="AM34" s="61"/>
      <c r="AN34" s="140"/>
      <c r="AO34" s="61"/>
      <c r="AP34" s="61"/>
      <c r="AQ34" s="61"/>
      <c r="AR34" s="61"/>
      <c r="AS34" s="69"/>
      <c r="AT34" s="61"/>
      <c r="AU34" s="61"/>
      <c r="AV34" s="61">
        <f t="shared" si="5"/>
        <v>79373.63</v>
      </c>
    </row>
    <row r="35" spans="1:48" s="68" customFormat="1" x14ac:dyDescent="0.3">
      <c r="A35" s="21" t="s">
        <v>180</v>
      </c>
      <c r="B35" s="105"/>
      <c r="C35" s="105"/>
      <c r="D35" s="111"/>
      <c r="E35" s="9" t="s">
        <v>181</v>
      </c>
      <c r="F35" s="28" t="s">
        <v>302</v>
      </c>
      <c r="G35" s="22">
        <v>729008</v>
      </c>
      <c r="H35" s="61">
        <v>0</v>
      </c>
      <c r="I35" s="61">
        <v>19300</v>
      </c>
      <c r="J35" s="61">
        <v>0</v>
      </c>
      <c r="K35" s="61">
        <v>0</v>
      </c>
      <c r="L35" s="61">
        <v>0</v>
      </c>
      <c r="M35" s="61">
        <v>0</v>
      </c>
      <c r="N35" s="61"/>
      <c r="O35" s="61">
        <f t="shared" si="1"/>
        <v>19300</v>
      </c>
      <c r="P35" s="61"/>
      <c r="Q35" s="61">
        <f t="shared" si="2"/>
        <v>19300</v>
      </c>
      <c r="R35" s="9"/>
      <c r="S35" s="11"/>
      <c r="T35" s="12"/>
      <c r="U35" s="83"/>
      <c r="V35" s="89" t="e">
        <f>Q35-#REF!</f>
        <v>#REF!</v>
      </c>
      <c r="W35" s="89"/>
      <c r="X35" s="89"/>
      <c r="Y35" s="89"/>
      <c r="Z35" s="89"/>
      <c r="AA35" s="89"/>
      <c r="AB35" s="61"/>
      <c r="AC35" s="61"/>
      <c r="AD35" s="61">
        <f t="shared" si="0"/>
        <v>0</v>
      </c>
      <c r="AE35" s="61"/>
      <c r="AF35" s="61"/>
      <c r="AG35" s="61"/>
      <c r="AH35" s="61">
        <f t="shared" si="4"/>
        <v>0</v>
      </c>
      <c r="AI35" s="61"/>
      <c r="AJ35" s="61">
        <f t="shared" si="3"/>
        <v>0</v>
      </c>
      <c r="AK35" s="61"/>
      <c r="AL35" s="61"/>
      <c r="AM35" s="61"/>
      <c r="AN35" s="140"/>
      <c r="AO35" s="61"/>
      <c r="AP35" s="61"/>
      <c r="AQ35" s="61"/>
      <c r="AR35" s="61"/>
      <c r="AS35" s="69"/>
      <c r="AT35" s="61"/>
      <c r="AU35" s="61"/>
      <c r="AV35" s="61">
        <f t="shared" si="5"/>
        <v>19300</v>
      </c>
    </row>
    <row r="36" spans="1:48" s="68" customFormat="1" ht="56" x14ac:dyDescent="0.3">
      <c r="A36" s="21" t="s">
        <v>191</v>
      </c>
      <c r="B36" s="105"/>
      <c r="C36" s="105"/>
      <c r="D36" s="111"/>
      <c r="E36" s="9" t="s">
        <v>192</v>
      </c>
      <c r="F36" s="28" t="s">
        <v>303</v>
      </c>
      <c r="G36" s="22">
        <v>729009</v>
      </c>
      <c r="H36" s="61">
        <v>0</v>
      </c>
      <c r="I36" s="61">
        <v>0</v>
      </c>
      <c r="J36" s="61">
        <v>42035</v>
      </c>
      <c r="K36" s="61">
        <v>5884.46</v>
      </c>
      <c r="L36" s="61">
        <v>3592.33</v>
      </c>
      <c r="M36" s="61">
        <v>0</v>
      </c>
      <c r="N36" s="61"/>
      <c r="O36" s="61">
        <f t="shared" si="1"/>
        <v>51511.79</v>
      </c>
      <c r="P36" s="61">
        <f>5999-1114-4885</f>
        <v>0</v>
      </c>
      <c r="Q36" s="61">
        <f t="shared" si="2"/>
        <v>51511.79</v>
      </c>
      <c r="R36" s="9"/>
      <c r="S36" s="11"/>
      <c r="T36" s="12"/>
      <c r="U36" s="83"/>
      <c r="V36" s="89" t="e">
        <f>Q36-#REF!</f>
        <v>#REF!</v>
      </c>
      <c r="W36" s="89"/>
      <c r="X36" s="89"/>
      <c r="Y36" s="89"/>
      <c r="Z36" s="89"/>
      <c r="AA36" s="89"/>
      <c r="AB36" s="61"/>
      <c r="AC36" s="61"/>
      <c r="AD36" s="61">
        <f t="shared" si="0"/>
        <v>0</v>
      </c>
      <c r="AE36" s="61"/>
      <c r="AF36" s="61"/>
      <c r="AG36" s="61"/>
      <c r="AH36" s="61">
        <f t="shared" si="4"/>
        <v>0</v>
      </c>
      <c r="AI36" s="61"/>
      <c r="AJ36" s="61">
        <f t="shared" si="3"/>
        <v>0</v>
      </c>
      <c r="AK36" s="61"/>
      <c r="AL36" s="61"/>
      <c r="AM36" s="61"/>
      <c r="AN36" s="140"/>
      <c r="AO36" s="61"/>
      <c r="AP36" s="61"/>
      <c r="AQ36" s="61"/>
      <c r="AR36" s="61"/>
      <c r="AS36" s="69"/>
      <c r="AT36" s="61"/>
      <c r="AU36" s="61"/>
      <c r="AV36" s="61">
        <f t="shared" si="5"/>
        <v>51511.79</v>
      </c>
    </row>
    <row r="37" spans="1:48" s="68" customFormat="1" ht="28" x14ac:dyDescent="0.3">
      <c r="A37" s="21" t="s">
        <v>193</v>
      </c>
      <c r="B37" s="105"/>
      <c r="C37" s="105"/>
      <c r="D37" s="111" t="s">
        <v>745</v>
      </c>
      <c r="E37" s="9" t="s">
        <v>198</v>
      </c>
      <c r="F37" s="28" t="s">
        <v>304</v>
      </c>
      <c r="G37" s="22">
        <v>729010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/>
      <c r="O37" s="61">
        <f t="shared" si="1"/>
        <v>0</v>
      </c>
      <c r="P37" s="61"/>
      <c r="Q37" s="61">
        <f t="shared" si="2"/>
        <v>0</v>
      </c>
      <c r="R37" s="9"/>
      <c r="S37" s="11"/>
      <c r="T37" s="12"/>
      <c r="U37" s="83"/>
      <c r="V37" s="89" t="e">
        <f>Q37-#REF!</f>
        <v>#REF!</v>
      </c>
      <c r="W37" s="89"/>
      <c r="X37" s="89"/>
      <c r="Y37" s="89"/>
      <c r="Z37" s="89"/>
      <c r="AA37" s="89"/>
      <c r="AB37" s="61"/>
      <c r="AC37" s="61"/>
      <c r="AD37" s="61">
        <f t="shared" si="0"/>
        <v>0</v>
      </c>
      <c r="AE37" s="61"/>
      <c r="AF37" s="61"/>
      <c r="AG37" s="61"/>
      <c r="AH37" s="61">
        <f t="shared" si="4"/>
        <v>0</v>
      </c>
      <c r="AI37" s="61">
        <v>100000</v>
      </c>
      <c r="AJ37" s="61">
        <f t="shared" si="3"/>
        <v>100000</v>
      </c>
      <c r="AK37" s="61"/>
      <c r="AL37" s="61"/>
      <c r="AM37" s="61"/>
      <c r="AN37" s="140"/>
      <c r="AO37" s="61"/>
      <c r="AP37" s="61"/>
      <c r="AQ37" s="61"/>
      <c r="AR37" s="61"/>
      <c r="AS37" s="69"/>
      <c r="AT37" s="61"/>
      <c r="AU37" s="61"/>
      <c r="AV37" s="61">
        <f t="shared" si="5"/>
        <v>100000</v>
      </c>
    </row>
    <row r="38" spans="1:48" s="68" customFormat="1" ht="28" x14ac:dyDescent="0.3">
      <c r="A38" s="21" t="s">
        <v>194</v>
      </c>
      <c r="B38" s="105"/>
      <c r="C38" s="105"/>
      <c r="D38" s="111"/>
      <c r="E38" s="9" t="s">
        <v>195</v>
      </c>
      <c r="F38" s="28" t="s">
        <v>305</v>
      </c>
      <c r="G38" s="22">
        <v>729011</v>
      </c>
      <c r="H38" s="61">
        <v>0</v>
      </c>
      <c r="I38" s="61">
        <v>0</v>
      </c>
      <c r="J38" s="61">
        <v>35400</v>
      </c>
      <c r="K38" s="61">
        <v>34914</v>
      </c>
      <c r="L38" s="61">
        <v>0</v>
      </c>
      <c r="M38" s="61">
        <v>0</v>
      </c>
      <c r="N38" s="61"/>
      <c r="O38" s="61">
        <f t="shared" si="1"/>
        <v>70314</v>
      </c>
      <c r="P38" s="61"/>
      <c r="Q38" s="61">
        <f t="shared" si="2"/>
        <v>70314</v>
      </c>
      <c r="R38" s="9"/>
      <c r="S38" s="11"/>
      <c r="T38" s="12"/>
      <c r="U38" s="83"/>
      <c r="V38" s="89" t="e">
        <f>Q38-#REF!</f>
        <v>#REF!</v>
      </c>
      <c r="W38" s="89"/>
      <c r="X38" s="89"/>
      <c r="Y38" s="89"/>
      <c r="Z38" s="89"/>
      <c r="AA38" s="89"/>
      <c r="AB38" s="61"/>
      <c r="AC38" s="61"/>
      <c r="AD38" s="61">
        <f t="shared" si="0"/>
        <v>0</v>
      </c>
      <c r="AE38" s="61"/>
      <c r="AF38" s="61"/>
      <c r="AG38" s="61"/>
      <c r="AH38" s="61">
        <f t="shared" si="4"/>
        <v>0</v>
      </c>
      <c r="AI38" s="61"/>
      <c r="AJ38" s="61">
        <f t="shared" si="3"/>
        <v>0</v>
      </c>
      <c r="AK38" s="61"/>
      <c r="AL38" s="61"/>
      <c r="AM38" s="61"/>
      <c r="AN38" s="140"/>
      <c r="AO38" s="61"/>
      <c r="AP38" s="61"/>
      <c r="AQ38" s="61"/>
      <c r="AR38" s="61"/>
      <c r="AS38" s="69"/>
      <c r="AT38" s="61"/>
      <c r="AU38" s="61"/>
      <c r="AV38" s="61">
        <f t="shared" ref="AV38:AV66" si="6">Q38+AD38+AJ38+AO38+AS38+AT38+AU38</f>
        <v>70314</v>
      </c>
    </row>
    <row r="39" spans="1:48" s="68" customFormat="1" ht="28" x14ac:dyDescent="0.3">
      <c r="A39" s="21" t="s">
        <v>196</v>
      </c>
      <c r="B39" s="105"/>
      <c r="C39" s="105"/>
      <c r="D39" s="111"/>
      <c r="E39" s="9" t="s">
        <v>197</v>
      </c>
      <c r="F39" s="28" t="s">
        <v>306</v>
      </c>
      <c r="G39" s="22">
        <v>729012</v>
      </c>
      <c r="H39" s="61">
        <v>0</v>
      </c>
      <c r="I39" s="61">
        <v>0</v>
      </c>
      <c r="J39" s="61">
        <v>0</v>
      </c>
      <c r="K39" s="61">
        <v>34377.31</v>
      </c>
      <c r="L39" s="61">
        <v>0</v>
      </c>
      <c r="M39" s="61">
        <v>0</v>
      </c>
      <c r="N39" s="61"/>
      <c r="O39" s="61">
        <f t="shared" si="1"/>
        <v>34377.31</v>
      </c>
      <c r="P39" s="61"/>
      <c r="Q39" s="61">
        <f t="shared" si="2"/>
        <v>34377.31</v>
      </c>
      <c r="R39" s="9"/>
      <c r="S39" s="11"/>
      <c r="T39" s="12"/>
      <c r="U39" s="83"/>
      <c r="V39" s="89" t="e">
        <f>Q39-#REF!</f>
        <v>#REF!</v>
      </c>
      <c r="W39" s="89"/>
      <c r="X39" s="89"/>
      <c r="Y39" s="89"/>
      <c r="Z39" s="89"/>
      <c r="AA39" s="89"/>
      <c r="AB39" s="61"/>
      <c r="AC39" s="61"/>
      <c r="AD39" s="61">
        <f t="shared" si="0"/>
        <v>0</v>
      </c>
      <c r="AE39" s="61"/>
      <c r="AF39" s="61"/>
      <c r="AG39" s="61"/>
      <c r="AH39" s="61">
        <f t="shared" si="4"/>
        <v>0</v>
      </c>
      <c r="AI39" s="61"/>
      <c r="AJ39" s="61">
        <f t="shared" si="3"/>
        <v>0</v>
      </c>
      <c r="AK39" s="61"/>
      <c r="AL39" s="61"/>
      <c r="AM39" s="61"/>
      <c r="AN39" s="140"/>
      <c r="AO39" s="61"/>
      <c r="AP39" s="61"/>
      <c r="AQ39" s="61"/>
      <c r="AR39" s="61"/>
      <c r="AS39" s="69"/>
      <c r="AT39" s="61"/>
      <c r="AU39" s="61"/>
      <c r="AV39" s="61">
        <f t="shared" si="6"/>
        <v>34377.31</v>
      </c>
    </row>
    <row r="40" spans="1:48" s="109" customFormat="1" x14ac:dyDescent="0.3">
      <c r="A40" s="21" t="s">
        <v>199</v>
      </c>
      <c r="B40" s="105"/>
      <c r="C40" s="105"/>
      <c r="D40" s="111" t="s">
        <v>733</v>
      </c>
      <c r="E40" s="9" t="s">
        <v>200</v>
      </c>
      <c r="F40" s="28" t="s">
        <v>307</v>
      </c>
      <c r="G40" s="22">
        <v>729013</v>
      </c>
      <c r="H40" s="61">
        <v>0</v>
      </c>
      <c r="I40" s="61">
        <v>0</v>
      </c>
      <c r="J40" s="61">
        <v>21762</v>
      </c>
      <c r="K40" s="61">
        <v>43728</v>
      </c>
      <c r="L40" s="61">
        <v>0</v>
      </c>
      <c r="M40" s="61">
        <v>0</v>
      </c>
      <c r="N40" s="61">
        <v>50225.94</v>
      </c>
      <c r="O40" s="61">
        <f t="shared" si="1"/>
        <v>115715.94</v>
      </c>
      <c r="P40" s="61">
        <v>38807</v>
      </c>
      <c r="Q40" s="61">
        <f t="shared" si="2"/>
        <v>154522.94</v>
      </c>
      <c r="R40" s="10">
        <v>2000000</v>
      </c>
      <c r="S40" s="11"/>
      <c r="T40" s="12"/>
      <c r="U40" s="83"/>
      <c r="V40" s="89" t="e">
        <f>Q40-#REF!</f>
        <v>#REF!</v>
      </c>
      <c r="W40" s="89"/>
      <c r="X40" s="89"/>
      <c r="Y40" s="89"/>
      <c r="Z40" s="89"/>
      <c r="AA40" s="89"/>
      <c r="AB40" s="61"/>
      <c r="AC40" s="61"/>
      <c r="AD40" s="61">
        <f t="shared" si="0"/>
        <v>0</v>
      </c>
      <c r="AE40" s="61"/>
      <c r="AF40" s="61"/>
      <c r="AG40" s="61">
        <v>193526.24</v>
      </c>
      <c r="AH40" s="61">
        <f t="shared" si="4"/>
        <v>193526.24</v>
      </c>
      <c r="AI40" s="61">
        <v>110074</v>
      </c>
      <c r="AJ40" s="61">
        <f t="shared" si="3"/>
        <v>303600.24</v>
      </c>
      <c r="AK40" s="61"/>
      <c r="AL40" s="61"/>
      <c r="AM40" s="61"/>
      <c r="AN40" s="140"/>
      <c r="AO40" s="61"/>
      <c r="AP40" s="61"/>
      <c r="AQ40" s="61"/>
      <c r="AR40" s="61"/>
      <c r="AS40" s="61">
        <v>1700000</v>
      </c>
      <c r="AT40" s="61">
        <v>1000000</v>
      </c>
      <c r="AU40" s="61"/>
      <c r="AV40" s="61">
        <f t="shared" si="6"/>
        <v>3158123.18</v>
      </c>
    </row>
    <row r="41" spans="1:48" s="68" customFormat="1" ht="28" x14ac:dyDescent="0.3">
      <c r="A41" s="21" t="s">
        <v>201</v>
      </c>
      <c r="B41" s="105"/>
      <c r="C41" s="105"/>
      <c r="D41" s="111"/>
      <c r="E41" s="9" t="s">
        <v>202</v>
      </c>
      <c r="F41" s="28" t="s">
        <v>308</v>
      </c>
      <c r="G41" s="23">
        <v>729014</v>
      </c>
      <c r="H41" s="61">
        <v>0</v>
      </c>
      <c r="I41" s="61">
        <v>0</v>
      </c>
      <c r="J41" s="61">
        <v>79169.350000000006</v>
      </c>
      <c r="K41" s="61">
        <v>0</v>
      </c>
      <c r="L41" s="61">
        <v>0</v>
      </c>
      <c r="M41" s="61">
        <v>0</v>
      </c>
      <c r="N41" s="61"/>
      <c r="O41" s="61">
        <f t="shared" si="1"/>
        <v>79169.350000000006</v>
      </c>
      <c r="P41" s="61"/>
      <c r="Q41" s="61">
        <f t="shared" si="2"/>
        <v>79169.350000000006</v>
      </c>
      <c r="R41" s="9"/>
      <c r="S41" s="11"/>
      <c r="T41" s="12"/>
      <c r="U41" s="83"/>
      <c r="V41" s="89" t="e">
        <f>Q41-#REF!</f>
        <v>#REF!</v>
      </c>
      <c r="W41" s="89"/>
      <c r="X41" s="89"/>
      <c r="Y41" s="89"/>
      <c r="Z41" s="89"/>
      <c r="AA41" s="89"/>
      <c r="AB41" s="61"/>
      <c r="AC41" s="61"/>
      <c r="AD41" s="61">
        <f t="shared" si="0"/>
        <v>0</v>
      </c>
      <c r="AE41" s="61"/>
      <c r="AF41" s="61"/>
      <c r="AG41" s="61"/>
      <c r="AH41" s="61">
        <f t="shared" si="4"/>
        <v>0</v>
      </c>
      <c r="AI41" s="61"/>
      <c r="AJ41" s="61">
        <f t="shared" si="3"/>
        <v>0</v>
      </c>
      <c r="AK41" s="61"/>
      <c r="AL41" s="61"/>
      <c r="AM41" s="61"/>
      <c r="AN41" s="140"/>
      <c r="AO41" s="61"/>
      <c r="AP41" s="61"/>
      <c r="AQ41" s="61"/>
      <c r="AR41" s="61"/>
      <c r="AS41" s="69"/>
      <c r="AT41" s="61"/>
      <c r="AU41" s="61"/>
      <c r="AV41" s="61">
        <f t="shared" si="6"/>
        <v>79169.350000000006</v>
      </c>
    </row>
    <row r="42" spans="1:48" s="68" customFormat="1" x14ac:dyDescent="0.3">
      <c r="A42" s="21" t="s">
        <v>207</v>
      </c>
      <c r="B42" s="105"/>
      <c r="C42" s="105"/>
      <c r="D42" s="111"/>
      <c r="E42" s="9" t="s">
        <v>208</v>
      </c>
      <c r="F42" s="28" t="s">
        <v>309</v>
      </c>
      <c r="G42" s="23">
        <v>729015</v>
      </c>
      <c r="H42" s="61">
        <v>0</v>
      </c>
      <c r="I42" s="61">
        <v>0</v>
      </c>
      <c r="J42" s="61">
        <v>33375</v>
      </c>
      <c r="K42" s="61">
        <v>0</v>
      </c>
      <c r="L42" s="61">
        <v>0</v>
      </c>
      <c r="M42" s="61">
        <v>0</v>
      </c>
      <c r="N42" s="61"/>
      <c r="O42" s="61">
        <f t="shared" si="1"/>
        <v>33375</v>
      </c>
      <c r="P42" s="61"/>
      <c r="Q42" s="61">
        <f t="shared" si="2"/>
        <v>33375</v>
      </c>
      <c r="R42" s="9"/>
      <c r="S42" s="11"/>
      <c r="T42" s="12"/>
      <c r="U42" s="83"/>
      <c r="V42" s="89" t="e">
        <f>Q42-#REF!</f>
        <v>#REF!</v>
      </c>
      <c r="W42" s="89"/>
      <c r="X42" s="89"/>
      <c r="Y42" s="89"/>
      <c r="Z42" s="89"/>
      <c r="AA42" s="89"/>
      <c r="AB42" s="61"/>
      <c r="AC42" s="61"/>
      <c r="AD42" s="61">
        <f t="shared" si="0"/>
        <v>0</v>
      </c>
      <c r="AE42" s="61"/>
      <c r="AF42" s="61"/>
      <c r="AG42" s="61"/>
      <c r="AH42" s="61">
        <f t="shared" si="4"/>
        <v>0</v>
      </c>
      <c r="AI42" s="61"/>
      <c r="AJ42" s="61">
        <f t="shared" si="3"/>
        <v>0</v>
      </c>
      <c r="AK42" s="61"/>
      <c r="AL42" s="61"/>
      <c r="AM42" s="61"/>
      <c r="AN42" s="140"/>
      <c r="AO42" s="61"/>
      <c r="AP42" s="61"/>
      <c r="AQ42" s="61"/>
      <c r="AR42" s="61"/>
      <c r="AS42" s="69"/>
      <c r="AT42" s="61"/>
      <c r="AU42" s="61"/>
      <c r="AV42" s="61">
        <f t="shared" si="6"/>
        <v>33375</v>
      </c>
    </row>
    <row r="43" spans="1:48" s="68" customFormat="1" x14ac:dyDescent="0.3">
      <c r="A43" s="21" t="s">
        <v>211</v>
      </c>
      <c r="B43" s="105"/>
      <c r="C43" s="105"/>
      <c r="D43" s="111"/>
      <c r="E43" s="9" t="s">
        <v>212</v>
      </c>
      <c r="F43" s="28"/>
      <c r="G43" s="23">
        <v>729016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  <c r="M43" s="61">
        <v>0</v>
      </c>
      <c r="N43" s="61"/>
      <c r="O43" s="61">
        <f t="shared" si="1"/>
        <v>0</v>
      </c>
      <c r="P43" s="61"/>
      <c r="Q43" s="61">
        <f t="shared" si="2"/>
        <v>0</v>
      </c>
      <c r="R43" s="9"/>
      <c r="S43" s="11"/>
      <c r="T43" s="12"/>
      <c r="U43" s="83"/>
      <c r="V43" s="89" t="e">
        <f>Q43-#REF!</f>
        <v>#REF!</v>
      </c>
      <c r="W43" s="89"/>
      <c r="X43" s="89"/>
      <c r="Y43" s="89"/>
      <c r="Z43" s="89"/>
      <c r="AA43" s="89"/>
      <c r="AB43" s="61"/>
      <c r="AC43" s="61"/>
      <c r="AD43" s="61">
        <f t="shared" si="0"/>
        <v>0</v>
      </c>
      <c r="AE43" s="61"/>
      <c r="AF43" s="61"/>
      <c r="AG43" s="61"/>
      <c r="AH43" s="61">
        <f t="shared" si="4"/>
        <v>0</v>
      </c>
      <c r="AI43" s="61"/>
      <c r="AJ43" s="61">
        <f t="shared" si="3"/>
        <v>0</v>
      </c>
      <c r="AK43" s="61"/>
      <c r="AL43" s="61"/>
      <c r="AM43" s="61"/>
      <c r="AN43" s="140"/>
      <c r="AO43" s="61"/>
      <c r="AP43" s="61"/>
      <c r="AQ43" s="61"/>
      <c r="AR43" s="61"/>
      <c r="AS43" s="69"/>
      <c r="AT43" s="61"/>
      <c r="AU43" s="61"/>
      <c r="AV43" s="61">
        <f t="shared" si="6"/>
        <v>0</v>
      </c>
    </row>
    <row r="44" spans="1:48" s="68" customFormat="1" x14ac:dyDescent="0.3">
      <c r="A44" s="21" t="s">
        <v>213</v>
      </c>
      <c r="B44" s="105"/>
      <c r="C44" s="105"/>
      <c r="D44" s="111"/>
      <c r="E44" s="9" t="s">
        <v>214</v>
      </c>
      <c r="F44" s="28"/>
      <c r="G44" s="23">
        <v>729017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/>
      <c r="O44" s="61">
        <f t="shared" si="1"/>
        <v>0</v>
      </c>
      <c r="P44" s="61"/>
      <c r="Q44" s="61">
        <f t="shared" si="2"/>
        <v>0</v>
      </c>
      <c r="R44" s="9"/>
      <c r="S44" s="11"/>
      <c r="T44" s="12"/>
      <c r="U44" s="83"/>
      <c r="V44" s="89" t="e">
        <f>Q44-#REF!</f>
        <v>#REF!</v>
      </c>
      <c r="W44" s="89"/>
      <c r="X44" s="89"/>
      <c r="Y44" s="89"/>
      <c r="Z44" s="89"/>
      <c r="AA44" s="89"/>
      <c r="AB44" s="61"/>
      <c r="AC44" s="61"/>
      <c r="AD44" s="61">
        <f t="shared" si="0"/>
        <v>0</v>
      </c>
      <c r="AE44" s="61"/>
      <c r="AF44" s="61"/>
      <c r="AG44" s="61"/>
      <c r="AH44" s="61">
        <f t="shared" si="4"/>
        <v>0</v>
      </c>
      <c r="AI44" s="61"/>
      <c r="AJ44" s="61">
        <f t="shared" si="3"/>
        <v>0</v>
      </c>
      <c r="AK44" s="61"/>
      <c r="AL44" s="61"/>
      <c r="AM44" s="61"/>
      <c r="AN44" s="140"/>
      <c r="AO44" s="61"/>
      <c r="AP44" s="61"/>
      <c r="AQ44" s="61"/>
      <c r="AR44" s="61"/>
      <c r="AS44" s="69"/>
      <c r="AT44" s="61"/>
      <c r="AU44" s="61"/>
      <c r="AV44" s="61">
        <f t="shared" si="6"/>
        <v>0</v>
      </c>
    </row>
    <row r="45" spans="1:48" s="68" customFormat="1" x14ac:dyDescent="0.3">
      <c r="A45" s="21" t="s">
        <v>216</v>
      </c>
      <c r="B45" s="105"/>
      <c r="C45" s="105"/>
      <c r="D45" s="111"/>
      <c r="E45" s="9" t="s">
        <v>215</v>
      </c>
      <c r="F45" s="28"/>
      <c r="G45" s="23">
        <v>729018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/>
      <c r="O45" s="61">
        <f t="shared" si="1"/>
        <v>0</v>
      </c>
      <c r="P45" s="61"/>
      <c r="Q45" s="61">
        <f t="shared" si="2"/>
        <v>0</v>
      </c>
      <c r="R45" s="9"/>
      <c r="S45" s="11"/>
      <c r="T45" s="12"/>
      <c r="U45" s="83"/>
      <c r="V45" s="89" t="e">
        <f>Q45-#REF!</f>
        <v>#REF!</v>
      </c>
      <c r="W45" s="89"/>
      <c r="X45" s="89"/>
      <c r="Y45" s="89"/>
      <c r="Z45" s="89"/>
      <c r="AA45" s="89"/>
      <c r="AB45" s="61"/>
      <c r="AC45" s="61"/>
      <c r="AD45" s="61">
        <f t="shared" si="0"/>
        <v>0</v>
      </c>
      <c r="AE45" s="61"/>
      <c r="AF45" s="61"/>
      <c r="AG45" s="61"/>
      <c r="AH45" s="61">
        <f t="shared" si="4"/>
        <v>0</v>
      </c>
      <c r="AI45" s="61"/>
      <c r="AJ45" s="61">
        <f t="shared" si="3"/>
        <v>0</v>
      </c>
      <c r="AK45" s="61"/>
      <c r="AL45" s="61"/>
      <c r="AM45" s="61"/>
      <c r="AN45" s="140"/>
      <c r="AO45" s="61"/>
      <c r="AP45" s="61"/>
      <c r="AQ45" s="61"/>
      <c r="AR45" s="61"/>
      <c r="AS45" s="69"/>
      <c r="AT45" s="61"/>
      <c r="AU45" s="61"/>
      <c r="AV45" s="61">
        <f t="shared" si="6"/>
        <v>0</v>
      </c>
    </row>
    <row r="46" spans="1:48" s="72" customFormat="1" x14ac:dyDescent="0.3">
      <c r="A46" s="21" t="s">
        <v>219</v>
      </c>
      <c r="B46" s="105"/>
      <c r="C46" s="105"/>
      <c r="D46" s="111"/>
      <c r="E46" s="9" t="s">
        <v>220</v>
      </c>
      <c r="F46" s="28" t="s">
        <v>310</v>
      </c>
      <c r="G46" s="23">
        <v>729019</v>
      </c>
      <c r="H46" s="61">
        <v>0</v>
      </c>
      <c r="I46" s="61">
        <v>0</v>
      </c>
      <c r="J46" s="61">
        <v>1785</v>
      </c>
      <c r="K46" s="61">
        <v>59584.65</v>
      </c>
      <c r="L46" s="61">
        <v>39851.17</v>
      </c>
      <c r="M46" s="61">
        <v>0</v>
      </c>
      <c r="N46" s="61">
        <v>42605</v>
      </c>
      <c r="O46" s="61">
        <f t="shared" si="1"/>
        <v>143825.82</v>
      </c>
      <c r="P46" s="61">
        <v>6174</v>
      </c>
      <c r="Q46" s="61">
        <f t="shared" si="2"/>
        <v>149999.82</v>
      </c>
      <c r="R46" s="9"/>
      <c r="S46" s="11"/>
      <c r="T46" s="12"/>
      <c r="U46" s="83"/>
      <c r="V46" s="89" t="e">
        <f>Q46-#REF!</f>
        <v>#REF!</v>
      </c>
      <c r="W46" s="89"/>
      <c r="X46" s="89"/>
      <c r="Y46" s="89"/>
      <c r="Z46" s="89"/>
      <c r="AA46" s="89"/>
      <c r="AB46" s="61"/>
      <c r="AC46" s="61"/>
      <c r="AD46" s="61">
        <f t="shared" si="0"/>
        <v>0</v>
      </c>
      <c r="AE46" s="61"/>
      <c r="AF46" s="61"/>
      <c r="AG46" s="61"/>
      <c r="AH46" s="61">
        <f t="shared" si="4"/>
        <v>0</v>
      </c>
      <c r="AI46" s="61"/>
      <c r="AJ46" s="61">
        <f t="shared" si="3"/>
        <v>0</v>
      </c>
      <c r="AK46" s="61"/>
      <c r="AL46" s="61"/>
      <c r="AM46" s="61"/>
      <c r="AN46" s="140"/>
      <c r="AO46" s="61"/>
      <c r="AP46" s="61"/>
      <c r="AQ46" s="61"/>
      <c r="AR46" s="61"/>
      <c r="AS46" s="69"/>
      <c r="AT46" s="61"/>
      <c r="AU46" s="61"/>
      <c r="AV46" s="61">
        <f t="shared" si="6"/>
        <v>149999.82</v>
      </c>
    </row>
    <row r="47" spans="1:48" s="72" customFormat="1" ht="28" x14ac:dyDescent="0.3">
      <c r="A47" s="21" t="s">
        <v>221</v>
      </c>
      <c r="B47" s="105"/>
      <c r="C47" s="105"/>
      <c r="D47" s="111"/>
      <c r="E47" s="9" t="s">
        <v>222</v>
      </c>
      <c r="F47" s="28" t="s">
        <v>311</v>
      </c>
      <c r="G47" s="23">
        <v>729020</v>
      </c>
      <c r="H47" s="61">
        <v>0</v>
      </c>
      <c r="I47" s="61">
        <v>0</v>
      </c>
      <c r="J47" s="61">
        <v>0</v>
      </c>
      <c r="K47" s="61">
        <v>233598.21</v>
      </c>
      <c r="L47" s="61">
        <v>37583.599999999999</v>
      </c>
      <c r="M47" s="61">
        <v>0</v>
      </c>
      <c r="N47" s="61">
        <v>2750</v>
      </c>
      <c r="O47" s="61">
        <f t="shared" si="1"/>
        <v>273931.81</v>
      </c>
      <c r="P47" s="61">
        <v>26069</v>
      </c>
      <c r="Q47" s="61">
        <f t="shared" si="2"/>
        <v>300000.81</v>
      </c>
      <c r="R47" s="9"/>
      <c r="S47" s="11"/>
      <c r="T47" s="12"/>
      <c r="U47" s="83"/>
      <c r="V47" s="89" t="e">
        <f>Q47-#REF!</f>
        <v>#REF!</v>
      </c>
      <c r="W47" s="89"/>
      <c r="X47" s="89"/>
      <c r="Y47" s="89"/>
      <c r="Z47" s="89"/>
      <c r="AA47" s="89"/>
      <c r="AB47" s="61"/>
      <c r="AC47" s="61"/>
      <c r="AD47" s="61">
        <f t="shared" si="0"/>
        <v>0</v>
      </c>
      <c r="AE47" s="61"/>
      <c r="AF47" s="61"/>
      <c r="AG47" s="61"/>
      <c r="AH47" s="61">
        <f t="shared" si="4"/>
        <v>0</v>
      </c>
      <c r="AI47" s="61"/>
      <c r="AJ47" s="61">
        <f t="shared" si="3"/>
        <v>0</v>
      </c>
      <c r="AK47" s="61"/>
      <c r="AL47" s="61"/>
      <c r="AM47" s="61"/>
      <c r="AN47" s="140"/>
      <c r="AO47" s="61"/>
      <c r="AP47" s="61"/>
      <c r="AQ47" s="61"/>
      <c r="AR47" s="61"/>
      <c r="AS47" s="69"/>
      <c r="AT47" s="61"/>
      <c r="AU47" s="61"/>
      <c r="AV47" s="61">
        <f t="shared" si="6"/>
        <v>300000.81</v>
      </c>
    </row>
    <row r="48" spans="1:48" s="68" customFormat="1" ht="28" x14ac:dyDescent="0.3">
      <c r="A48" s="21" t="s">
        <v>223</v>
      </c>
      <c r="B48" s="105"/>
      <c r="C48" s="105"/>
      <c r="D48" s="111"/>
      <c r="E48" s="9" t="s">
        <v>224</v>
      </c>
      <c r="F48" s="28" t="s">
        <v>312</v>
      </c>
      <c r="G48" s="23">
        <v>700750</v>
      </c>
      <c r="H48" s="61">
        <v>0</v>
      </c>
      <c r="I48" s="61">
        <v>0</v>
      </c>
      <c r="J48" s="61">
        <v>0</v>
      </c>
      <c r="K48" s="61">
        <v>295138.05</v>
      </c>
      <c r="L48" s="61">
        <v>51319.82</v>
      </c>
      <c r="M48" s="61">
        <v>0</v>
      </c>
      <c r="N48" s="61"/>
      <c r="O48" s="61">
        <f t="shared" si="1"/>
        <v>346457.87</v>
      </c>
      <c r="P48" s="61">
        <f>18542-18542</f>
        <v>0</v>
      </c>
      <c r="Q48" s="61">
        <f t="shared" si="2"/>
        <v>346457.87</v>
      </c>
      <c r="R48" s="9"/>
      <c r="S48" s="11"/>
      <c r="T48" s="12"/>
      <c r="U48" s="83"/>
      <c r="V48" s="89" t="e">
        <f>Q48-#REF!</f>
        <v>#REF!</v>
      </c>
      <c r="W48" s="89"/>
      <c r="X48" s="89"/>
      <c r="Y48" s="89"/>
      <c r="Z48" s="89"/>
      <c r="AA48" s="89"/>
      <c r="AB48" s="61"/>
      <c r="AC48" s="61"/>
      <c r="AD48" s="61">
        <f t="shared" si="0"/>
        <v>0</v>
      </c>
      <c r="AE48" s="61"/>
      <c r="AF48" s="61"/>
      <c r="AG48" s="61"/>
      <c r="AH48" s="61">
        <f t="shared" si="4"/>
        <v>0</v>
      </c>
      <c r="AI48" s="61"/>
      <c r="AJ48" s="61">
        <f t="shared" si="3"/>
        <v>0</v>
      </c>
      <c r="AK48" s="61"/>
      <c r="AL48" s="61"/>
      <c r="AM48" s="61"/>
      <c r="AN48" s="140"/>
      <c r="AO48" s="61"/>
      <c r="AP48" s="61"/>
      <c r="AQ48" s="61"/>
      <c r="AR48" s="61"/>
      <c r="AS48" s="69"/>
      <c r="AT48" s="61"/>
      <c r="AU48" s="61"/>
      <c r="AV48" s="61">
        <f t="shared" si="6"/>
        <v>346457.87</v>
      </c>
    </row>
    <row r="49" spans="1:48" s="68" customFormat="1" ht="42" x14ac:dyDescent="0.3">
      <c r="A49" s="21" t="s">
        <v>241</v>
      </c>
      <c r="B49" s="105"/>
      <c r="C49" s="105"/>
      <c r="D49" s="111"/>
      <c r="E49" s="9" t="s">
        <v>242</v>
      </c>
      <c r="F49" s="28" t="s">
        <v>313</v>
      </c>
      <c r="G49" s="23">
        <v>729022</v>
      </c>
      <c r="H49" s="61"/>
      <c r="I49" s="61"/>
      <c r="J49" s="61"/>
      <c r="K49" s="61">
        <v>189997.47</v>
      </c>
      <c r="L49" s="61">
        <v>72886.2</v>
      </c>
      <c r="M49" s="61">
        <v>8301.5</v>
      </c>
      <c r="N49" s="61">
        <v>299.92</v>
      </c>
      <c r="O49" s="61">
        <f t="shared" si="1"/>
        <v>271485.08999999997</v>
      </c>
      <c r="P49" s="61">
        <v>2173</v>
      </c>
      <c r="Q49" s="61">
        <f t="shared" si="2"/>
        <v>273658.08999999997</v>
      </c>
      <c r="R49" s="9"/>
      <c r="S49" s="11"/>
      <c r="T49" s="12"/>
      <c r="U49" s="83"/>
      <c r="V49" s="89" t="e">
        <f>Q49-#REF!</f>
        <v>#REF!</v>
      </c>
      <c r="W49" s="89"/>
      <c r="X49" s="89"/>
      <c r="Y49" s="89"/>
      <c r="Z49" s="89"/>
      <c r="AA49" s="89"/>
      <c r="AB49" s="61"/>
      <c r="AC49" s="61"/>
      <c r="AD49" s="61">
        <f t="shared" si="0"/>
        <v>0</v>
      </c>
      <c r="AE49" s="61"/>
      <c r="AF49" s="61"/>
      <c r="AG49" s="61"/>
      <c r="AH49" s="61">
        <f t="shared" si="4"/>
        <v>0</v>
      </c>
      <c r="AI49" s="61"/>
      <c r="AJ49" s="61">
        <f t="shared" si="3"/>
        <v>0</v>
      </c>
      <c r="AK49" s="61"/>
      <c r="AL49" s="61"/>
      <c r="AM49" s="61"/>
      <c r="AN49" s="140"/>
      <c r="AO49" s="61"/>
      <c r="AP49" s="61"/>
      <c r="AQ49" s="61"/>
      <c r="AR49" s="61"/>
      <c r="AS49" s="69"/>
      <c r="AT49" s="61"/>
      <c r="AU49" s="61"/>
      <c r="AV49" s="61">
        <f t="shared" si="6"/>
        <v>273658.08999999997</v>
      </c>
    </row>
    <row r="50" spans="1:48" s="68" customFormat="1" x14ac:dyDescent="0.3">
      <c r="A50" s="21" t="s">
        <v>364</v>
      </c>
      <c r="B50" s="105"/>
      <c r="C50" s="105"/>
      <c r="D50" s="111" t="s">
        <v>765</v>
      </c>
      <c r="E50" s="9" t="s">
        <v>365</v>
      </c>
      <c r="F50" s="28" t="s">
        <v>368</v>
      </c>
      <c r="G50" s="23">
        <v>729023</v>
      </c>
      <c r="H50" s="61"/>
      <c r="I50" s="61"/>
      <c r="J50" s="61"/>
      <c r="K50" s="61">
        <v>8145</v>
      </c>
      <c r="L50" s="61"/>
      <c r="M50" s="61">
        <v>5688.68</v>
      </c>
      <c r="N50" s="61">
        <v>0</v>
      </c>
      <c r="O50" s="61">
        <f t="shared" si="1"/>
        <v>13833.68</v>
      </c>
      <c r="P50" s="61">
        <v>6166</v>
      </c>
      <c r="Q50" s="61">
        <f t="shared" si="2"/>
        <v>19999.68</v>
      </c>
      <c r="R50" s="9"/>
      <c r="S50" s="11"/>
      <c r="T50" s="12"/>
      <c r="U50" s="83"/>
      <c r="V50" s="89" t="e">
        <f>Q50-#REF!</f>
        <v>#REF!</v>
      </c>
      <c r="W50" s="89"/>
      <c r="X50" s="89"/>
      <c r="Y50" s="89"/>
      <c r="Z50" s="89"/>
      <c r="AA50" s="89"/>
      <c r="AB50" s="61"/>
      <c r="AC50" s="61"/>
      <c r="AD50" s="61">
        <f t="shared" si="0"/>
        <v>0</v>
      </c>
      <c r="AE50" s="61"/>
      <c r="AF50" s="61">
        <v>80654.53</v>
      </c>
      <c r="AG50" s="61">
        <v>78186.17</v>
      </c>
      <c r="AH50" s="61">
        <f t="shared" si="4"/>
        <v>158840.70000000001</v>
      </c>
      <c r="AI50" s="61">
        <v>43147</v>
      </c>
      <c r="AJ50" s="61">
        <f t="shared" si="3"/>
        <v>201987.7</v>
      </c>
      <c r="AK50" s="61"/>
      <c r="AL50" s="61"/>
      <c r="AM50" s="61"/>
      <c r="AN50" s="140"/>
      <c r="AO50" s="61"/>
      <c r="AP50" s="61"/>
      <c r="AQ50" s="61"/>
      <c r="AR50" s="61"/>
      <c r="AS50" s="69"/>
      <c r="AT50" s="61"/>
      <c r="AU50" s="61"/>
      <c r="AV50" s="61">
        <f t="shared" si="6"/>
        <v>221987.38</v>
      </c>
    </row>
    <row r="51" spans="1:48" s="68" customFormat="1" x14ac:dyDescent="0.3">
      <c r="A51" s="21" t="s">
        <v>366</v>
      </c>
      <c r="B51" s="105"/>
      <c r="C51" s="105"/>
      <c r="D51" s="111"/>
      <c r="E51" s="9" t="s">
        <v>367</v>
      </c>
      <c r="F51" s="28" t="s">
        <v>369</v>
      </c>
      <c r="G51" s="23">
        <v>729024</v>
      </c>
      <c r="H51" s="61"/>
      <c r="I51" s="61"/>
      <c r="J51" s="61"/>
      <c r="K51" s="61">
        <v>23741.98</v>
      </c>
      <c r="L51" s="61">
        <v>-968.97</v>
      </c>
      <c r="M51" s="61">
        <v>7210.77</v>
      </c>
      <c r="N51" s="61">
        <v>0</v>
      </c>
      <c r="O51" s="61">
        <f t="shared" si="1"/>
        <v>29983.78</v>
      </c>
      <c r="P51" s="61">
        <v>16</v>
      </c>
      <c r="Q51" s="61">
        <f t="shared" si="2"/>
        <v>29999.78</v>
      </c>
      <c r="R51" s="9"/>
      <c r="S51" s="11"/>
      <c r="T51" s="12"/>
      <c r="U51" s="83"/>
      <c r="V51" s="89" t="e">
        <f>Q51-#REF!</f>
        <v>#REF!</v>
      </c>
      <c r="W51" s="89"/>
      <c r="X51" s="89"/>
      <c r="Y51" s="89"/>
      <c r="Z51" s="89"/>
      <c r="AA51" s="89"/>
      <c r="AB51" s="61"/>
      <c r="AC51" s="61"/>
      <c r="AD51" s="61">
        <f t="shared" si="0"/>
        <v>0</v>
      </c>
      <c r="AE51" s="61"/>
      <c r="AF51" s="61"/>
      <c r="AG51" s="61"/>
      <c r="AH51" s="61">
        <f t="shared" si="4"/>
        <v>0</v>
      </c>
      <c r="AI51" s="61"/>
      <c r="AJ51" s="61">
        <f t="shared" si="3"/>
        <v>0</v>
      </c>
      <c r="AK51" s="61"/>
      <c r="AL51" s="61"/>
      <c r="AM51" s="61"/>
      <c r="AN51" s="140"/>
      <c r="AO51" s="61"/>
      <c r="AP51" s="61"/>
      <c r="AQ51" s="61"/>
      <c r="AR51" s="61"/>
      <c r="AS51" s="69"/>
      <c r="AT51" s="61"/>
      <c r="AU51" s="61"/>
      <c r="AV51" s="61">
        <f t="shared" si="6"/>
        <v>29999.78</v>
      </c>
    </row>
    <row r="52" spans="1:48" s="68" customFormat="1" x14ac:dyDescent="0.3">
      <c r="A52" s="21" t="s">
        <v>378</v>
      </c>
      <c r="B52" s="105"/>
      <c r="C52" s="105"/>
      <c r="D52" s="111"/>
      <c r="E52" s="9" t="s">
        <v>397</v>
      </c>
      <c r="F52" s="28" t="s">
        <v>416</v>
      </c>
      <c r="G52" s="23">
        <v>771210</v>
      </c>
      <c r="H52" s="61"/>
      <c r="I52" s="61"/>
      <c r="J52" s="61"/>
      <c r="K52" s="61"/>
      <c r="L52" s="61"/>
      <c r="M52" s="61"/>
      <c r="N52" s="61"/>
      <c r="O52" s="61">
        <f t="shared" si="1"/>
        <v>0</v>
      </c>
      <c r="P52" s="61"/>
      <c r="Q52" s="61">
        <f t="shared" si="2"/>
        <v>0</v>
      </c>
      <c r="R52" s="9"/>
      <c r="S52" s="11"/>
      <c r="T52" s="12"/>
      <c r="U52" s="83"/>
      <c r="V52" s="89"/>
      <c r="W52" s="89"/>
      <c r="X52" s="89"/>
      <c r="Y52" s="89"/>
      <c r="Z52" s="89"/>
      <c r="AA52" s="89"/>
      <c r="AB52" s="61"/>
      <c r="AC52" s="61"/>
      <c r="AD52" s="61">
        <f t="shared" si="0"/>
        <v>0</v>
      </c>
      <c r="AE52" s="61">
        <v>856782.48</v>
      </c>
      <c r="AF52" s="61">
        <v>117141.19</v>
      </c>
      <c r="AG52" s="61">
        <v>5654.1500000000005</v>
      </c>
      <c r="AH52" s="61">
        <f t="shared" si="4"/>
        <v>979577.82</v>
      </c>
      <c r="AI52" s="61">
        <v>50194</v>
      </c>
      <c r="AJ52" s="61">
        <f t="shared" si="3"/>
        <v>1029771.82</v>
      </c>
      <c r="AK52" s="61"/>
      <c r="AL52" s="61"/>
      <c r="AM52" s="61"/>
      <c r="AN52" s="140"/>
      <c r="AO52" s="61"/>
      <c r="AP52" s="61"/>
      <c r="AQ52" s="61"/>
      <c r="AR52" s="61"/>
      <c r="AS52" s="69"/>
      <c r="AT52" s="61"/>
      <c r="AU52" s="61"/>
      <c r="AV52" s="61">
        <f t="shared" si="6"/>
        <v>1029771.82</v>
      </c>
    </row>
    <row r="53" spans="1:48" s="68" customFormat="1" ht="42" x14ac:dyDescent="0.3">
      <c r="A53" s="21" t="s">
        <v>379</v>
      </c>
      <c r="B53" s="105"/>
      <c r="C53" s="105"/>
      <c r="D53" s="111"/>
      <c r="E53" s="9" t="s">
        <v>398</v>
      </c>
      <c r="F53" s="28" t="s">
        <v>313</v>
      </c>
      <c r="G53" s="23">
        <v>729026</v>
      </c>
      <c r="H53" s="61"/>
      <c r="I53" s="61"/>
      <c r="J53" s="61"/>
      <c r="K53" s="61"/>
      <c r="L53" s="61"/>
      <c r="M53" s="61"/>
      <c r="N53" s="61"/>
      <c r="O53" s="61">
        <f t="shared" si="1"/>
        <v>0</v>
      </c>
      <c r="P53" s="61"/>
      <c r="Q53" s="61">
        <f t="shared" si="2"/>
        <v>0</v>
      </c>
      <c r="R53" s="9"/>
      <c r="S53" s="11"/>
      <c r="T53" s="12"/>
      <c r="U53" s="83"/>
      <c r="V53" s="89"/>
      <c r="W53" s="89"/>
      <c r="X53" s="89"/>
      <c r="Y53" s="89"/>
      <c r="Z53" s="89"/>
      <c r="AA53" s="89"/>
      <c r="AB53" s="61"/>
      <c r="AC53" s="61"/>
      <c r="AD53" s="61">
        <f t="shared" si="0"/>
        <v>0</v>
      </c>
      <c r="AE53" s="61">
        <v>228375.62</v>
      </c>
      <c r="AF53" s="61">
        <v>49305.58</v>
      </c>
      <c r="AG53" s="61">
        <v>193</v>
      </c>
      <c r="AH53" s="61">
        <f t="shared" si="4"/>
        <v>277874.2</v>
      </c>
      <c r="AI53" s="61">
        <v>0</v>
      </c>
      <c r="AJ53" s="61">
        <f t="shared" si="3"/>
        <v>277874.2</v>
      </c>
      <c r="AK53" s="61"/>
      <c r="AL53" s="61"/>
      <c r="AM53" s="61"/>
      <c r="AN53" s="140"/>
      <c r="AO53" s="61"/>
      <c r="AP53" s="61"/>
      <c r="AQ53" s="61"/>
      <c r="AR53" s="61"/>
      <c r="AS53" s="69"/>
      <c r="AT53" s="61"/>
      <c r="AU53" s="61"/>
      <c r="AV53" s="61">
        <f t="shared" si="6"/>
        <v>277874.2</v>
      </c>
    </row>
    <row r="54" spans="1:48" s="68" customFormat="1" x14ac:dyDescent="0.3">
      <c r="A54" s="21" t="s">
        <v>380</v>
      </c>
      <c r="B54" s="105"/>
      <c r="C54" s="105"/>
      <c r="D54" s="111" t="s">
        <v>768</v>
      </c>
      <c r="E54" s="9" t="s">
        <v>399</v>
      </c>
      <c r="F54" s="28" t="s">
        <v>417</v>
      </c>
      <c r="G54" s="23">
        <v>729027</v>
      </c>
      <c r="H54" s="61"/>
      <c r="I54" s="61"/>
      <c r="J54" s="61"/>
      <c r="K54" s="61"/>
      <c r="L54" s="61"/>
      <c r="M54" s="61"/>
      <c r="N54" s="61"/>
      <c r="O54" s="61">
        <f t="shared" si="1"/>
        <v>0</v>
      </c>
      <c r="P54" s="61"/>
      <c r="Q54" s="61">
        <f t="shared" si="2"/>
        <v>0</v>
      </c>
      <c r="R54" s="9"/>
      <c r="S54" s="11"/>
      <c r="T54" s="12"/>
      <c r="U54" s="83"/>
      <c r="V54" s="89"/>
      <c r="W54" s="89"/>
      <c r="X54" s="89"/>
      <c r="Y54" s="89"/>
      <c r="Z54" s="89"/>
      <c r="AA54" s="89"/>
      <c r="AB54" s="61"/>
      <c r="AC54" s="61"/>
      <c r="AD54" s="61">
        <f t="shared" si="0"/>
        <v>0</v>
      </c>
      <c r="AE54" s="61">
        <v>5095</v>
      </c>
      <c r="AF54" s="61">
        <v>122656.54</v>
      </c>
      <c r="AG54" s="61"/>
      <c r="AH54" s="61">
        <f t="shared" si="4"/>
        <v>127751.54</v>
      </c>
      <c r="AI54" s="61">
        <v>0</v>
      </c>
      <c r="AJ54" s="61">
        <f t="shared" si="3"/>
        <v>127751.54</v>
      </c>
      <c r="AK54" s="61"/>
      <c r="AL54" s="61"/>
      <c r="AM54" s="61"/>
      <c r="AN54" s="140"/>
      <c r="AO54" s="61"/>
      <c r="AP54" s="61"/>
      <c r="AQ54" s="61"/>
      <c r="AR54" s="61"/>
      <c r="AS54" s="69"/>
      <c r="AT54" s="61"/>
      <c r="AU54" s="61"/>
      <c r="AV54" s="61">
        <f t="shared" si="6"/>
        <v>127751.54</v>
      </c>
    </row>
    <row r="55" spans="1:48" s="68" customFormat="1" ht="28" x14ac:dyDescent="0.3">
      <c r="A55" s="21" t="s">
        <v>381</v>
      </c>
      <c r="B55" s="105"/>
      <c r="C55" s="105"/>
      <c r="D55" s="111"/>
      <c r="E55" s="9" t="s">
        <v>400</v>
      </c>
      <c r="F55" s="28" t="s">
        <v>418</v>
      </c>
      <c r="G55" s="23">
        <v>729028</v>
      </c>
      <c r="H55" s="61"/>
      <c r="I55" s="61"/>
      <c r="J55" s="61"/>
      <c r="K55" s="61"/>
      <c r="L55" s="61"/>
      <c r="M55" s="61"/>
      <c r="N55" s="61"/>
      <c r="O55" s="61">
        <f t="shared" si="1"/>
        <v>0</v>
      </c>
      <c r="P55" s="61"/>
      <c r="Q55" s="61">
        <f t="shared" si="2"/>
        <v>0</v>
      </c>
      <c r="R55" s="9"/>
      <c r="S55" s="11"/>
      <c r="T55" s="12"/>
      <c r="U55" s="83"/>
      <c r="V55" s="89"/>
      <c r="W55" s="89"/>
      <c r="X55" s="89"/>
      <c r="Y55" s="89"/>
      <c r="Z55" s="89"/>
      <c r="AA55" s="89"/>
      <c r="AB55" s="61"/>
      <c r="AC55" s="61"/>
      <c r="AD55" s="61">
        <f t="shared" si="0"/>
        <v>0</v>
      </c>
      <c r="AE55" s="61"/>
      <c r="AF55" s="61">
        <v>41983.18</v>
      </c>
      <c r="AG55" s="61">
        <v>0</v>
      </c>
      <c r="AH55" s="61">
        <f t="shared" si="4"/>
        <v>41983.18</v>
      </c>
      <c r="AI55" s="61">
        <v>7709</v>
      </c>
      <c r="AJ55" s="61">
        <f t="shared" si="3"/>
        <v>49692.18</v>
      </c>
      <c r="AK55" s="61"/>
      <c r="AL55" s="61"/>
      <c r="AM55" s="61"/>
      <c r="AN55" s="140"/>
      <c r="AO55" s="61"/>
      <c r="AP55" s="61"/>
      <c r="AQ55" s="61"/>
      <c r="AR55" s="61"/>
      <c r="AS55" s="69"/>
      <c r="AT55" s="61"/>
      <c r="AU55" s="61"/>
      <c r="AV55" s="61">
        <f t="shared" si="6"/>
        <v>49692.18</v>
      </c>
    </row>
    <row r="56" spans="1:48" s="68" customFormat="1" ht="28" x14ac:dyDescent="0.3">
      <c r="A56" s="21" t="s">
        <v>382</v>
      </c>
      <c r="B56" s="105"/>
      <c r="C56" s="105"/>
      <c r="D56" s="111"/>
      <c r="E56" s="9" t="s">
        <v>401</v>
      </c>
      <c r="F56" s="28" t="s">
        <v>419</v>
      </c>
      <c r="G56" s="23">
        <v>729029</v>
      </c>
      <c r="H56" s="61"/>
      <c r="I56" s="61"/>
      <c r="J56" s="61"/>
      <c r="K56" s="61"/>
      <c r="L56" s="61"/>
      <c r="M56" s="61"/>
      <c r="N56" s="61"/>
      <c r="O56" s="61">
        <f t="shared" si="1"/>
        <v>0</v>
      </c>
      <c r="P56" s="61"/>
      <c r="Q56" s="61">
        <f t="shared" si="2"/>
        <v>0</v>
      </c>
      <c r="R56" s="9"/>
      <c r="S56" s="11"/>
      <c r="T56" s="12"/>
      <c r="U56" s="83"/>
      <c r="V56" s="89"/>
      <c r="W56" s="89"/>
      <c r="X56" s="89"/>
      <c r="Y56" s="89"/>
      <c r="Z56" s="89"/>
      <c r="AA56" s="89"/>
      <c r="AB56" s="61"/>
      <c r="AC56" s="61"/>
      <c r="AD56" s="61">
        <f t="shared" si="0"/>
        <v>0</v>
      </c>
      <c r="AE56" s="61"/>
      <c r="AF56" s="61">
        <v>49977.5</v>
      </c>
      <c r="AG56" s="61"/>
      <c r="AH56" s="61">
        <f t="shared" si="4"/>
        <v>49977.5</v>
      </c>
      <c r="AI56" s="61">
        <v>23</v>
      </c>
      <c r="AJ56" s="61">
        <f t="shared" si="3"/>
        <v>50000.5</v>
      </c>
      <c r="AK56" s="61"/>
      <c r="AL56" s="61"/>
      <c r="AM56" s="61"/>
      <c r="AN56" s="140"/>
      <c r="AO56" s="61"/>
      <c r="AP56" s="61"/>
      <c r="AQ56" s="61"/>
      <c r="AR56" s="61"/>
      <c r="AS56" s="69"/>
      <c r="AT56" s="61"/>
      <c r="AU56" s="61"/>
      <c r="AV56" s="61">
        <f t="shared" si="6"/>
        <v>50000.5</v>
      </c>
    </row>
    <row r="57" spans="1:48" s="68" customFormat="1" ht="28" x14ac:dyDescent="0.3">
      <c r="A57" s="21" t="s">
        <v>383</v>
      </c>
      <c r="B57" s="105"/>
      <c r="C57" s="105"/>
      <c r="D57" s="111"/>
      <c r="E57" s="9" t="s">
        <v>402</v>
      </c>
      <c r="F57" s="28" t="s">
        <v>420</v>
      </c>
      <c r="G57" s="23">
        <v>729030</v>
      </c>
      <c r="H57" s="61"/>
      <c r="I57" s="61"/>
      <c r="J57" s="61"/>
      <c r="K57" s="61"/>
      <c r="L57" s="61"/>
      <c r="M57" s="61"/>
      <c r="N57" s="61"/>
      <c r="O57" s="61">
        <f t="shared" si="1"/>
        <v>0</v>
      </c>
      <c r="P57" s="61"/>
      <c r="Q57" s="61">
        <f t="shared" si="2"/>
        <v>0</v>
      </c>
      <c r="R57" s="9"/>
      <c r="S57" s="11"/>
      <c r="T57" s="12"/>
      <c r="U57" s="83"/>
      <c r="V57" s="89"/>
      <c r="W57" s="89"/>
      <c r="X57" s="89"/>
      <c r="Y57" s="89"/>
      <c r="Z57" s="89"/>
      <c r="AA57" s="89"/>
      <c r="AB57" s="61"/>
      <c r="AC57" s="61"/>
      <c r="AD57" s="61">
        <f t="shared" si="0"/>
        <v>0</v>
      </c>
      <c r="AE57" s="61">
        <v>9537.5</v>
      </c>
      <c r="AF57" s="61">
        <v>0</v>
      </c>
      <c r="AG57" s="61"/>
      <c r="AH57" s="61">
        <f t="shared" si="4"/>
        <v>9537.5</v>
      </c>
      <c r="AI57" s="61">
        <v>2963</v>
      </c>
      <c r="AJ57" s="61">
        <f t="shared" si="3"/>
        <v>12500.5</v>
      </c>
      <c r="AK57" s="61"/>
      <c r="AL57" s="61"/>
      <c r="AM57" s="61"/>
      <c r="AN57" s="140"/>
      <c r="AO57" s="61"/>
      <c r="AP57" s="61"/>
      <c r="AQ57" s="61"/>
      <c r="AR57" s="61"/>
      <c r="AS57" s="69"/>
      <c r="AT57" s="61"/>
      <c r="AU57" s="61"/>
      <c r="AV57" s="61">
        <f t="shared" si="6"/>
        <v>12500.5</v>
      </c>
    </row>
    <row r="58" spans="1:48" s="68" customFormat="1" ht="28" x14ac:dyDescent="0.3">
      <c r="A58" s="21" t="s">
        <v>384</v>
      </c>
      <c r="B58" s="105"/>
      <c r="C58" s="105"/>
      <c r="D58" s="111"/>
      <c r="E58" s="9" t="s">
        <v>403</v>
      </c>
      <c r="F58" s="28" t="s">
        <v>421</v>
      </c>
      <c r="G58" s="23">
        <v>729031</v>
      </c>
      <c r="H58" s="61"/>
      <c r="I58" s="61"/>
      <c r="J58" s="61"/>
      <c r="K58" s="61"/>
      <c r="L58" s="61"/>
      <c r="M58" s="61"/>
      <c r="N58" s="61"/>
      <c r="O58" s="61">
        <f t="shared" si="1"/>
        <v>0</v>
      </c>
      <c r="P58" s="61"/>
      <c r="Q58" s="61">
        <f t="shared" si="2"/>
        <v>0</v>
      </c>
      <c r="R58" s="9"/>
      <c r="S58" s="11"/>
      <c r="T58" s="12"/>
      <c r="U58" s="83"/>
      <c r="V58" s="89"/>
      <c r="W58" s="89"/>
      <c r="X58" s="89"/>
      <c r="Y58" s="89"/>
      <c r="Z58" s="89"/>
      <c r="AA58" s="89"/>
      <c r="AB58" s="61"/>
      <c r="AC58" s="61"/>
      <c r="AD58" s="61">
        <f t="shared" si="0"/>
        <v>0</v>
      </c>
      <c r="AE58" s="61">
        <v>19850</v>
      </c>
      <c r="AF58" s="61">
        <v>0</v>
      </c>
      <c r="AG58" s="61"/>
      <c r="AH58" s="61">
        <f t="shared" si="4"/>
        <v>19850</v>
      </c>
      <c r="AI58" s="61">
        <v>1150</v>
      </c>
      <c r="AJ58" s="61">
        <f t="shared" si="3"/>
        <v>21000</v>
      </c>
      <c r="AK58" s="61"/>
      <c r="AL58" s="61"/>
      <c r="AM58" s="61"/>
      <c r="AN58" s="140"/>
      <c r="AO58" s="61"/>
      <c r="AP58" s="61"/>
      <c r="AQ58" s="61"/>
      <c r="AR58" s="61"/>
      <c r="AS58" s="69"/>
      <c r="AT58" s="61"/>
      <c r="AU58" s="61"/>
      <c r="AV58" s="61">
        <f t="shared" si="6"/>
        <v>21000</v>
      </c>
    </row>
    <row r="59" spans="1:48" s="68" customFormat="1" ht="28" x14ac:dyDescent="0.3">
      <c r="A59" s="21" t="s">
        <v>385</v>
      </c>
      <c r="B59" s="105"/>
      <c r="C59" s="105"/>
      <c r="D59" s="111" t="s">
        <v>767</v>
      </c>
      <c r="E59" s="9" t="s">
        <v>404</v>
      </c>
      <c r="F59" s="28" t="s">
        <v>422</v>
      </c>
      <c r="G59" s="23">
        <v>729032</v>
      </c>
      <c r="H59" s="61"/>
      <c r="I59" s="61"/>
      <c r="J59" s="61"/>
      <c r="K59" s="61"/>
      <c r="L59" s="61"/>
      <c r="M59" s="61"/>
      <c r="N59" s="61"/>
      <c r="O59" s="61">
        <f t="shared" si="1"/>
        <v>0</v>
      </c>
      <c r="P59" s="61"/>
      <c r="Q59" s="61">
        <f t="shared" si="2"/>
        <v>0</v>
      </c>
      <c r="R59" s="9"/>
      <c r="S59" s="11"/>
      <c r="T59" s="12"/>
      <c r="U59" s="83"/>
      <c r="V59" s="89"/>
      <c r="W59" s="89"/>
      <c r="X59" s="89"/>
      <c r="Y59" s="89"/>
      <c r="Z59" s="89"/>
      <c r="AA59" s="89"/>
      <c r="AB59" s="61"/>
      <c r="AC59" s="61"/>
      <c r="AD59" s="61">
        <f t="shared" si="0"/>
        <v>0</v>
      </c>
      <c r="AE59" s="61"/>
      <c r="AF59" s="61">
        <v>107742.65</v>
      </c>
      <c r="AG59" s="61">
        <v>15230.56</v>
      </c>
      <c r="AH59" s="61">
        <f t="shared" si="4"/>
        <v>122973.20999999999</v>
      </c>
      <c r="AI59" s="61">
        <v>2027</v>
      </c>
      <c r="AJ59" s="61">
        <f t="shared" si="3"/>
        <v>125000.20999999999</v>
      </c>
      <c r="AK59" s="61"/>
      <c r="AL59" s="61"/>
      <c r="AM59" s="61"/>
      <c r="AN59" s="140"/>
      <c r="AO59" s="61"/>
      <c r="AP59" s="61"/>
      <c r="AQ59" s="61"/>
      <c r="AR59" s="61"/>
      <c r="AS59" s="69"/>
      <c r="AT59" s="61"/>
      <c r="AU59" s="61"/>
      <c r="AV59" s="61">
        <f t="shared" si="6"/>
        <v>125000.20999999999</v>
      </c>
    </row>
    <row r="60" spans="1:48" s="68" customFormat="1" ht="28" x14ac:dyDescent="0.3">
      <c r="A60" s="21" t="s">
        <v>386</v>
      </c>
      <c r="B60" s="105"/>
      <c r="C60" s="105"/>
      <c r="D60" s="111"/>
      <c r="E60" s="9" t="s">
        <v>405</v>
      </c>
      <c r="F60" s="28" t="s">
        <v>423</v>
      </c>
      <c r="G60" s="23">
        <v>729033</v>
      </c>
      <c r="H60" s="61"/>
      <c r="I60" s="61"/>
      <c r="J60" s="61"/>
      <c r="K60" s="61"/>
      <c r="L60" s="61"/>
      <c r="M60" s="61"/>
      <c r="N60" s="61"/>
      <c r="O60" s="61">
        <f t="shared" si="1"/>
        <v>0</v>
      </c>
      <c r="P60" s="61"/>
      <c r="Q60" s="61">
        <f t="shared" si="2"/>
        <v>0</v>
      </c>
      <c r="R60" s="9"/>
      <c r="S60" s="11"/>
      <c r="T60" s="12"/>
      <c r="U60" s="83"/>
      <c r="V60" s="89"/>
      <c r="W60" s="89"/>
      <c r="X60" s="89"/>
      <c r="Y60" s="89"/>
      <c r="Z60" s="89"/>
      <c r="AA60" s="89"/>
      <c r="AB60" s="61"/>
      <c r="AC60" s="61"/>
      <c r="AD60" s="61">
        <f t="shared" si="0"/>
        <v>0</v>
      </c>
      <c r="AE60" s="61"/>
      <c r="AF60" s="61">
        <v>0</v>
      </c>
      <c r="AG60" s="61">
        <v>325</v>
      </c>
      <c r="AH60" s="61">
        <f t="shared" si="4"/>
        <v>325</v>
      </c>
      <c r="AI60" s="61">
        <v>24675</v>
      </c>
      <c r="AJ60" s="61">
        <f t="shared" si="3"/>
        <v>25000</v>
      </c>
      <c r="AK60" s="61"/>
      <c r="AL60" s="61"/>
      <c r="AM60" s="61"/>
      <c r="AN60" s="140"/>
      <c r="AO60" s="61"/>
      <c r="AP60" s="61"/>
      <c r="AQ60" s="61"/>
      <c r="AR60" s="61"/>
      <c r="AS60" s="69"/>
      <c r="AT60" s="61"/>
      <c r="AU60" s="61"/>
      <c r="AV60" s="61">
        <f t="shared" si="6"/>
        <v>25000</v>
      </c>
    </row>
    <row r="61" spans="1:48" s="68" customFormat="1" ht="28" x14ac:dyDescent="0.3">
      <c r="A61" s="21" t="s">
        <v>387</v>
      </c>
      <c r="B61" s="105"/>
      <c r="C61" s="105"/>
      <c r="D61" s="111"/>
      <c r="E61" s="9" t="s">
        <v>406</v>
      </c>
      <c r="F61" s="28" t="s">
        <v>424</v>
      </c>
      <c r="G61" s="23">
        <v>729034</v>
      </c>
      <c r="H61" s="61"/>
      <c r="I61" s="61"/>
      <c r="J61" s="61"/>
      <c r="K61" s="61"/>
      <c r="L61" s="61"/>
      <c r="M61" s="61"/>
      <c r="N61" s="61"/>
      <c r="O61" s="61">
        <f t="shared" si="1"/>
        <v>0</v>
      </c>
      <c r="P61" s="61"/>
      <c r="Q61" s="61">
        <f t="shared" si="2"/>
        <v>0</v>
      </c>
      <c r="R61" s="9"/>
      <c r="S61" s="11"/>
      <c r="T61" s="12"/>
      <c r="U61" s="83"/>
      <c r="V61" s="89"/>
      <c r="W61" s="89"/>
      <c r="X61" s="89"/>
      <c r="Y61" s="89"/>
      <c r="Z61" s="89"/>
      <c r="AA61" s="89"/>
      <c r="AB61" s="61"/>
      <c r="AC61" s="61"/>
      <c r="AD61" s="61">
        <f t="shared" si="0"/>
        <v>0</v>
      </c>
      <c r="AE61" s="61"/>
      <c r="AF61" s="61">
        <v>33090.400000000001</v>
      </c>
      <c r="AG61" s="61"/>
      <c r="AH61" s="61">
        <f t="shared" si="4"/>
        <v>33090.400000000001</v>
      </c>
      <c r="AI61" s="61">
        <v>16912</v>
      </c>
      <c r="AJ61" s="61">
        <f t="shared" si="3"/>
        <v>50002.400000000001</v>
      </c>
      <c r="AK61" s="61"/>
      <c r="AL61" s="61"/>
      <c r="AM61" s="61"/>
      <c r="AN61" s="140"/>
      <c r="AO61" s="61"/>
      <c r="AP61" s="61"/>
      <c r="AQ61" s="61"/>
      <c r="AR61" s="61"/>
      <c r="AS61" s="69"/>
      <c r="AT61" s="61"/>
      <c r="AU61" s="61"/>
      <c r="AV61" s="61">
        <f t="shared" si="6"/>
        <v>50002.400000000001</v>
      </c>
    </row>
    <row r="62" spans="1:48" s="68" customFormat="1" ht="28" x14ac:dyDescent="0.3">
      <c r="A62" s="21" t="s">
        <v>388</v>
      </c>
      <c r="B62" s="105"/>
      <c r="C62" s="105"/>
      <c r="D62" s="111"/>
      <c r="E62" s="9" t="s">
        <v>407</v>
      </c>
      <c r="F62" s="28" t="s">
        <v>425</v>
      </c>
      <c r="G62" s="23">
        <v>729035</v>
      </c>
      <c r="H62" s="61"/>
      <c r="I62" s="61"/>
      <c r="J62" s="61"/>
      <c r="K62" s="61"/>
      <c r="L62" s="61"/>
      <c r="M62" s="61"/>
      <c r="N62" s="61"/>
      <c r="O62" s="61">
        <f t="shared" si="1"/>
        <v>0</v>
      </c>
      <c r="P62" s="61"/>
      <c r="Q62" s="61">
        <f t="shared" si="2"/>
        <v>0</v>
      </c>
      <c r="R62" s="9"/>
      <c r="S62" s="11"/>
      <c r="T62" s="12"/>
      <c r="U62" s="83"/>
      <c r="V62" s="89"/>
      <c r="W62" s="89"/>
      <c r="X62" s="89"/>
      <c r="Y62" s="89"/>
      <c r="Z62" s="89"/>
      <c r="AA62" s="89"/>
      <c r="AB62" s="61"/>
      <c r="AC62" s="61"/>
      <c r="AD62" s="61">
        <f t="shared" si="0"/>
        <v>0</v>
      </c>
      <c r="AE62" s="61">
        <v>28535</v>
      </c>
      <c r="AF62" s="61">
        <v>0</v>
      </c>
      <c r="AG62" s="61"/>
      <c r="AH62" s="61">
        <f t="shared" si="4"/>
        <v>28535</v>
      </c>
      <c r="AI62" s="61">
        <v>8965</v>
      </c>
      <c r="AJ62" s="61">
        <f t="shared" si="3"/>
        <v>37500</v>
      </c>
      <c r="AK62" s="61"/>
      <c r="AL62" s="61"/>
      <c r="AM62" s="61"/>
      <c r="AN62" s="140"/>
      <c r="AO62" s="61"/>
      <c r="AP62" s="61"/>
      <c r="AQ62" s="61"/>
      <c r="AR62" s="61"/>
      <c r="AS62" s="69"/>
      <c r="AT62" s="61"/>
      <c r="AU62" s="61"/>
      <c r="AV62" s="61">
        <f t="shared" si="6"/>
        <v>37500</v>
      </c>
    </row>
    <row r="63" spans="1:48" s="68" customFormat="1" ht="42" x14ac:dyDescent="0.3">
      <c r="A63" s="21" t="s">
        <v>389</v>
      </c>
      <c r="B63" s="105"/>
      <c r="C63" s="105"/>
      <c r="D63" s="111"/>
      <c r="E63" s="9" t="s">
        <v>408</v>
      </c>
      <c r="F63" s="28" t="s">
        <v>313</v>
      </c>
      <c r="G63" s="23">
        <v>729036</v>
      </c>
      <c r="H63" s="61"/>
      <c r="I63" s="61"/>
      <c r="J63" s="61"/>
      <c r="K63" s="61"/>
      <c r="L63" s="61"/>
      <c r="M63" s="61"/>
      <c r="N63" s="61"/>
      <c r="O63" s="61">
        <f t="shared" si="1"/>
        <v>0</v>
      </c>
      <c r="P63" s="61"/>
      <c r="Q63" s="61">
        <f t="shared" si="2"/>
        <v>0</v>
      </c>
      <c r="R63" s="9"/>
      <c r="S63" s="11"/>
      <c r="T63" s="12"/>
      <c r="U63" s="83"/>
      <c r="V63" s="89"/>
      <c r="W63" s="89"/>
      <c r="X63" s="89"/>
      <c r="Y63" s="89"/>
      <c r="Z63" s="89"/>
      <c r="AA63" s="89"/>
      <c r="AB63" s="61"/>
      <c r="AC63" s="61"/>
      <c r="AD63" s="61">
        <f t="shared" si="0"/>
        <v>0</v>
      </c>
      <c r="AE63" s="61"/>
      <c r="AF63" s="61">
        <v>154683.96</v>
      </c>
      <c r="AG63" s="61">
        <v>85086.49000000002</v>
      </c>
      <c r="AH63" s="61">
        <f t="shared" si="4"/>
        <v>239770.45</v>
      </c>
      <c r="AI63" s="61">
        <v>32355</v>
      </c>
      <c r="AJ63" s="61">
        <f t="shared" si="3"/>
        <v>272125.45</v>
      </c>
      <c r="AK63" s="61"/>
      <c r="AL63" s="61"/>
      <c r="AM63" s="61"/>
      <c r="AN63" s="140"/>
      <c r="AO63" s="61"/>
      <c r="AP63" s="61"/>
      <c r="AQ63" s="61"/>
      <c r="AR63" s="61"/>
      <c r="AS63" s="69"/>
      <c r="AT63" s="61"/>
      <c r="AU63" s="61"/>
      <c r="AV63" s="61">
        <f t="shared" si="6"/>
        <v>272125.45</v>
      </c>
    </row>
    <row r="64" spans="1:48" s="68" customFormat="1" ht="42" x14ac:dyDescent="0.3">
      <c r="A64" s="21" t="s">
        <v>390</v>
      </c>
      <c r="B64" s="105"/>
      <c r="C64" s="105"/>
      <c r="D64" s="111"/>
      <c r="E64" s="9" t="s">
        <v>409</v>
      </c>
      <c r="F64" s="28" t="s">
        <v>313</v>
      </c>
      <c r="G64" s="23">
        <v>729037</v>
      </c>
      <c r="H64" s="61"/>
      <c r="I64" s="61"/>
      <c r="J64" s="61"/>
      <c r="K64" s="61"/>
      <c r="L64" s="61"/>
      <c r="M64" s="61"/>
      <c r="N64" s="61"/>
      <c r="O64" s="61">
        <f t="shared" si="1"/>
        <v>0</v>
      </c>
      <c r="P64" s="61"/>
      <c r="Q64" s="61">
        <f t="shared" si="2"/>
        <v>0</v>
      </c>
      <c r="R64" s="9"/>
      <c r="S64" s="11"/>
      <c r="T64" s="12"/>
      <c r="U64" s="83"/>
      <c r="V64" s="89"/>
      <c r="W64" s="89"/>
      <c r="X64" s="89"/>
      <c r="Y64" s="89"/>
      <c r="Z64" s="89"/>
      <c r="AA64" s="89"/>
      <c r="AB64" s="61"/>
      <c r="AC64" s="61"/>
      <c r="AD64" s="61">
        <f t="shared" si="0"/>
        <v>0</v>
      </c>
      <c r="AE64" s="61"/>
      <c r="AF64" s="61"/>
      <c r="AG64" s="61">
        <v>135219.54000000004</v>
      </c>
      <c r="AH64" s="61">
        <f t="shared" si="4"/>
        <v>135219.54000000004</v>
      </c>
      <c r="AI64" s="61">
        <v>139780</v>
      </c>
      <c r="AJ64" s="61">
        <f t="shared" si="3"/>
        <v>274999.54000000004</v>
      </c>
      <c r="AK64" s="61"/>
      <c r="AL64" s="61"/>
      <c r="AM64" s="61"/>
      <c r="AN64" s="140"/>
      <c r="AO64" s="61"/>
      <c r="AP64" s="61"/>
      <c r="AQ64" s="61"/>
      <c r="AR64" s="61"/>
      <c r="AS64" s="69"/>
      <c r="AT64" s="61"/>
      <c r="AU64" s="61"/>
      <c r="AV64" s="61">
        <f t="shared" si="6"/>
        <v>274999.54000000004</v>
      </c>
    </row>
    <row r="65" spans="1:48" s="68" customFormat="1" ht="42" x14ac:dyDescent="0.3">
      <c r="A65" s="21" t="s">
        <v>391</v>
      </c>
      <c r="B65" s="105"/>
      <c r="C65" s="105"/>
      <c r="D65" s="111"/>
      <c r="E65" s="9" t="s">
        <v>410</v>
      </c>
      <c r="F65" s="28" t="s">
        <v>313</v>
      </c>
      <c r="G65" s="23">
        <v>729038</v>
      </c>
      <c r="H65" s="61"/>
      <c r="I65" s="61"/>
      <c r="J65" s="61"/>
      <c r="K65" s="61"/>
      <c r="L65" s="61"/>
      <c r="M65" s="61"/>
      <c r="N65" s="61"/>
      <c r="O65" s="61">
        <f t="shared" si="1"/>
        <v>0</v>
      </c>
      <c r="P65" s="61"/>
      <c r="Q65" s="61">
        <f t="shared" si="2"/>
        <v>0</v>
      </c>
      <c r="R65" s="9"/>
      <c r="S65" s="11"/>
      <c r="T65" s="12"/>
      <c r="U65" s="83"/>
      <c r="V65" s="89"/>
      <c r="W65" s="89"/>
      <c r="X65" s="89"/>
      <c r="Y65" s="89"/>
      <c r="Z65" s="89"/>
      <c r="AA65" s="89"/>
      <c r="AB65" s="61"/>
      <c r="AC65" s="61"/>
      <c r="AD65" s="61">
        <f t="shared" si="0"/>
        <v>0</v>
      </c>
      <c r="AE65" s="61"/>
      <c r="AF65" s="61"/>
      <c r="AG65" s="61"/>
      <c r="AH65" s="61">
        <f t="shared" si="4"/>
        <v>0</v>
      </c>
      <c r="AI65" s="61">
        <v>275000</v>
      </c>
      <c r="AJ65" s="61">
        <f t="shared" si="3"/>
        <v>275000</v>
      </c>
      <c r="AK65" s="61"/>
      <c r="AL65" s="61"/>
      <c r="AM65" s="61"/>
      <c r="AN65" s="140"/>
      <c r="AO65" s="61"/>
      <c r="AP65" s="61"/>
      <c r="AQ65" s="61"/>
      <c r="AR65" s="61"/>
      <c r="AS65" s="69"/>
      <c r="AT65" s="61"/>
      <c r="AU65" s="61"/>
      <c r="AV65" s="61">
        <f t="shared" si="6"/>
        <v>275000</v>
      </c>
    </row>
    <row r="66" spans="1:48" s="109" customFormat="1" ht="42" x14ac:dyDescent="0.3">
      <c r="A66" s="21" t="s">
        <v>392</v>
      </c>
      <c r="B66" s="105"/>
      <c r="C66" s="105"/>
      <c r="D66" s="111"/>
      <c r="E66" s="9" t="s">
        <v>411</v>
      </c>
      <c r="F66" s="28" t="s">
        <v>313</v>
      </c>
      <c r="G66" s="23">
        <v>729039</v>
      </c>
      <c r="H66" s="61"/>
      <c r="I66" s="61"/>
      <c r="J66" s="61"/>
      <c r="K66" s="61"/>
      <c r="L66" s="61"/>
      <c r="M66" s="61"/>
      <c r="N66" s="61"/>
      <c r="O66" s="61">
        <f t="shared" si="1"/>
        <v>0</v>
      </c>
      <c r="P66" s="61"/>
      <c r="Q66" s="61">
        <f t="shared" si="2"/>
        <v>0</v>
      </c>
      <c r="R66" s="9"/>
      <c r="S66" s="11"/>
      <c r="T66" s="12"/>
      <c r="U66" s="83"/>
      <c r="V66" s="89"/>
      <c r="W66" s="89"/>
      <c r="X66" s="89"/>
      <c r="Y66" s="89"/>
      <c r="Z66" s="89"/>
      <c r="AA66" s="89"/>
      <c r="AB66" s="61"/>
      <c r="AC66" s="61"/>
      <c r="AD66" s="61">
        <f t="shared" si="0"/>
        <v>0</v>
      </c>
      <c r="AE66" s="61"/>
      <c r="AF66" s="61"/>
      <c r="AG66" s="61"/>
      <c r="AH66" s="61">
        <f t="shared" si="4"/>
        <v>0</v>
      </c>
      <c r="AI66" s="61">
        <v>0</v>
      </c>
      <c r="AJ66" s="61">
        <f t="shared" si="3"/>
        <v>0</v>
      </c>
      <c r="AK66" s="61"/>
      <c r="AL66" s="61"/>
      <c r="AM66" s="61"/>
      <c r="AN66" s="140"/>
      <c r="AO66" s="61"/>
      <c r="AP66" s="61"/>
      <c r="AQ66" s="61"/>
      <c r="AR66" s="61"/>
      <c r="AS66" s="61">
        <v>275000</v>
      </c>
      <c r="AT66" s="61"/>
      <c r="AU66" s="61"/>
      <c r="AV66" s="61">
        <f t="shared" si="6"/>
        <v>275000</v>
      </c>
    </row>
    <row r="67" spans="1:48" s="109" customFormat="1" ht="42" x14ac:dyDescent="0.3">
      <c r="A67" s="21" t="s">
        <v>810</v>
      </c>
      <c r="B67" s="105"/>
      <c r="C67" s="105"/>
      <c r="D67" s="111"/>
      <c r="E67" s="9" t="s">
        <v>811</v>
      </c>
      <c r="F67" s="28" t="s">
        <v>313</v>
      </c>
      <c r="G67" s="23"/>
      <c r="H67" s="61"/>
      <c r="I67" s="61"/>
      <c r="J67" s="61"/>
      <c r="K67" s="61"/>
      <c r="L67" s="61"/>
      <c r="M67" s="61"/>
      <c r="N67" s="61"/>
      <c r="O67" s="61">
        <f t="shared" si="1"/>
        <v>0</v>
      </c>
      <c r="P67" s="61"/>
      <c r="Q67" s="61"/>
      <c r="R67" s="9"/>
      <c r="S67" s="11"/>
      <c r="T67" s="12"/>
      <c r="U67" s="83"/>
      <c r="V67" s="89"/>
      <c r="W67" s="89"/>
      <c r="X67" s="89"/>
      <c r="Y67" s="89"/>
      <c r="Z67" s="89"/>
      <c r="AA67" s="89"/>
      <c r="AB67" s="61"/>
      <c r="AC67" s="61"/>
      <c r="AD67" s="61"/>
      <c r="AE67" s="61"/>
      <c r="AF67" s="61"/>
      <c r="AG67" s="61"/>
      <c r="AH67" s="61">
        <f t="shared" si="4"/>
        <v>0</v>
      </c>
      <c r="AI67" s="61"/>
      <c r="AJ67" s="61"/>
      <c r="AK67" s="61"/>
      <c r="AL67" s="61"/>
      <c r="AM67" s="61"/>
      <c r="AN67" s="140"/>
      <c r="AO67" s="61"/>
      <c r="AP67" s="61"/>
      <c r="AQ67" s="61"/>
      <c r="AR67" s="61"/>
      <c r="AS67" s="61">
        <v>275000</v>
      </c>
      <c r="AT67" s="61"/>
      <c r="AU67" s="61"/>
      <c r="AV67" s="61"/>
    </row>
    <row r="68" spans="1:48" s="68" customFormat="1" x14ac:dyDescent="0.3">
      <c r="A68" s="21" t="s">
        <v>393</v>
      </c>
      <c r="B68" s="105"/>
      <c r="C68" s="105"/>
      <c r="D68" s="111" t="s">
        <v>769</v>
      </c>
      <c r="E68" s="9" t="s">
        <v>412</v>
      </c>
      <c r="F68" s="28" t="s">
        <v>426</v>
      </c>
      <c r="G68" s="23">
        <v>729040</v>
      </c>
      <c r="H68" s="61"/>
      <c r="I68" s="61"/>
      <c r="J68" s="61"/>
      <c r="K68" s="61"/>
      <c r="L68" s="61"/>
      <c r="M68" s="61"/>
      <c r="N68" s="61"/>
      <c r="O68" s="61">
        <f t="shared" ref="O68:O131" si="7">SUM(H68:N68)</f>
        <v>0</v>
      </c>
      <c r="P68" s="61"/>
      <c r="Q68" s="61">
        <f t="shared" si="2"/>
        <v>0</v>
      </c>
      <c r="R68" s="9"/>
      <c r="S68" s="11"/>
      <c r="T68" s="12"/>
      <c r="U68" s="83"/>
      <c r="V68" s="89"/>
      <c r="W68" s="89"/>
      <c r="X68" s="89"/>
      <c r="Y68" s="89"/>
      <c r="Z68" s="89"/>
      <c r="AA68" s="89"/>
      <c r="AB68" s="61"/>
      <c r="AC68" s="61"/>
      <c r="AD68" s="61">
        <f t="shared" si="0"/>
        <v>0</v>
      </c>
      <c r="AE68" s="61"/>
      <c r="AF68" s="61">
        <v>171047.75</v>
      </c>
      <c r="AG68" s="61">
        <v>4053</v>
      </c>
      <c r="AH68" s="61">
        <f t="shared" si="4"/>
        <v>175100.75</v>
      </c>
      <c r="AI68" s="61">
        <v>1740</v>
      </c>
      <c r="AJ68" s="61">
        <f t="shared" si="3"/>
        <v>176840.75</v>
      </c>
      <c r="AK68" s="61"/>
      <c r="AL68" s="61"/>
      <c r="AM68" s="61"/>
      <c r="AN68" s="140"/>
      <c r="AO68" s="61"/>
      <c r="AP68" s="61"/>
      <c r="AQ68" s="61"/>
      <c r="AR68" s="61"/>
      <c r="AS68" s="69"/>
      <c r="AT68" s="61"/>
      <c r="AU68" s="61"/>
      <c r="AV68" s="61">
        <f t="shared" ref="AV68:AV99" si="8">Q68+AD68+AJ68+AO68+AS68+AT68+AU68</f>
        <v>176840.75</v>
      </c>
    </row>
    <row r="69" spans="1:48" s="68" customFormat="1" ht="28" x14ac:dyDescent="0.3">
      <c r="A69" s="21" t="s">
        <v>394</v>
      </c>
      <c r="B69" s="105"/>
      <c r="C69" s="105"/>
      <c r="D69" s="111"/>
      <c r="E69" s="9" t="s">
        <v>413</v>
      </c>
      <c r="F69" s="28" t="s">
        <v>427</v>
      </c>
      <c r="G69" s="23">
        <v>729041</v>
      </c>
      <c r="H69" s="61"/>
      <c r="I69" s="61"/>
      <c r="J69" s="61"/>
      <c r="K69" s="61"/>
      <c r="L69" s="61"/>
      <c r="M69" s="61"/>
      <c r="N69" s="61"/>
      <c r="O69" s="61">
        <f t="shared" si="7"/>
        <v>0</v>
      </c>
      <c r="P69" s="61"/>
      <c r="Q69" s="61">
        <f t="shared" si="2"/>
        <v>0</v>
      </c>
      <c r="R69" s="9"/>
      <c r="S69" s="11"/>
      <c r="T69" s="12"/>
      <c r="U69" s="83"/>
      <c r="V69" s="89"/>
      <c r="W69" s="89"/>
      <c r="X69" s="89"/>
      <c r="Y69" s="89"/>
      <c r="Z69" s="89"/>
      <c r="AA69" s="89"/>
      <c r="AB69" s="61"/>
      <c r="AC69" s="61"/>
      <c r="AD69" s="61">
        <f t="shared" si="0"/>
        <v>0</v>
      </c>
      <c r="AE69" s="61"/>
      <c r="AF69" s="61">
        <v>137983.41</v>
      </c>
      <c r="AG69" s="61"/>
      <c r="AH69" s="61">
        <f t="shared" si="4"/>
        <v>137983.41</v>
      </c>
      <c r="AI69" s="61"/>
      <c r="AJ69" s="61">
        <f t="shared" ref="AJ69:AJ142" si="9">SUM(AH69:AI69)</f>
        <v>137983.41</v>
      </c>
      <c r="AK69" s="61"/>
      <c r="AL69" s="61"/>
      <c r="AM69" s="61"/>
      <c r="AN69" s="140"/>
      <c r="AO69" s="61"/>
      <c r="AP69" s="61"/>
      <c r="AQ69" s="61"/>
      <c r="AR69" s="61"/>
      <c r="AS69" s="69"/>
      <c r="AT69" s="61"/>
      <c r="AU69" s="61"/>
      <c r="AV69" s="61">
        <f t="shared" si="8"/>
        <v>137983.41</v>
      </c>
    </row>
    <row r="70" spans="1:48" s="68" customFormat="1" x14ac:dyDescent="0.3">
      <c r="A70" s="21" t="s">
        <v>395</v>
      </c>
      <c r="B70" s="105"/>
      <c r="C70" s="105"/>
      <c r="D70" s="111" t="s">
        <v>763</v>
      </c>
      <c r="E70" s="9" t="s">
        <v>414</v>
      </c>
      <c r="F70" s="28" t="s">
        <v>428</v>
      </c>
      <c r="G70" s="23">
        <v>729042</v>
      </c>
      <c r="H70" s="61"/>
      <c r="I70" s="61"/>
      <c r="J70" s="61"/>
      <c r="K70" s="61"/>
      <c r="L70" s="61"/>
      <c r="M70" s="61"/>
      <c r="N70" s="61"/>
      <c r="O70" s="61">
        <f t="shared" si="7"/>
        <v>0</v>
      </c>
      <c r="P70" s="61"/>
      <c r="Q70" s="61">
        <f t="shared" si="2"/>
        <v>0</v>
      </c>
      <c r="R70" s="9"/>
      <c r="S70" s="11"/>
      <c r="T70" s="12"/>
      <c r="U70" s="83"/>
      <c r="V70" s="89"/>
      <c r="W70" s="89"/>
      <c r="X70" s="89"/>
      <c r="Y70" s="89"/>
      <c r="Z70" s="89"/>
      <c r="AA70" s="89"/>
      <c r="AB70" s="61"/>
      <c r="AC70" s="61"/>
      <c r="AD70" s="61">
        <f t="shared" si="0"/>
        <v>0</v>
      </c>
      <c r="AE70" s="61"/>
      <c r="AF70" s="61">
        <v>41624.83</v>
      </c>
      <c r="AG70" s="61"/>
      <c r="AH70" s="61">
        <f t="shared" ref="AH70:AH133" si="10">SUM(AE70:AG70)</f>
        <v>41624.83</v>
      </c>
      <c r="AI70" s="61"/>
      <c r="AJ70" s="61">
        <f t="shared" si="9"/>
        <v>41624.83</v>
      </c>
      <c r="AK70" s="61"/>
      <c r="AL70" s="61"/>
      <c r="AM70" s="61"/>
      <c r="AN70" s="140"/>
      <c r="AO70" s="61"/>
      <c r="AP70" s="61"/>
      <c r="AQ70" s="61"/>
      <c r="AR70" s="61"/>
      <c r="AS70" s="69"/>
      <c r="AT70" s="61"/>
      <c r="AU70" s="61"/>
      <c r="AV70" s="61">
        <f t="shared" si="8"/>
        <v>41624.83</v>
      </c>
    </row>
    <row r="71" spans="1:48" s="68" customFormat="1" x14ac:dyDescent="0.3">
      <c r="A71" s="21" t="s">
        <v>396</v>
      </c>
      <c r="B71" s="105"/>
      <c r="C71" s="105"/>
      <c r="D71" s="111" t="s">
        <v>762</v>
      </c>
      <c r="E71" s="9" t="s">
        <v>415</v>
      </c>
      <c r="F71" s="28" t="s">
        <v>429</v>
      </c>
      <c r="G71" s="23">
        <v>729043</v>
      </c>
      <c r="H71" s="61"/>
      <c r="I71" s="61"/>
      <c r="J71" s="61"/>
      <c r="K71" s="61"/>
      <c r="L71" s="61"/>
      <c r="M71" s="61"/>
      <c r="N71" s="61"/>
      <c r="O71" s="61">
        <f t="shared" si="7"/>
        <v>0</v>
      </c>
      <c r="P71" s="61"/>
      <c r="Q71" s="61">
        <f t="shared" ref="Q71:Q147" si="11">SUM(O71:P71)</f>
        <v>0</v>
      </c>
      <c r="R71" s="9"/>
      <c r="S71" s="11"/>
      <c r="T71" s="12"/>
      <c r="U71" s="83"/>
      <c r="V71" s="89"/>
      <c r="W71" s="89"/>
      <c r="X71" s="89"/>
      <c r="Y71" s="89"/>
      <c r="Z71" s="89"/>
      <c r="AA71" s="89"/>
      <c r="AB71" s="61"/>
      <c r="AC71" s="61"/>
      <c r="AD71" s="61">
        <f t="shared" ref="AD71:AD164" si="12">SUM(AB71:AC71)</f>
        <v>0</v>
      </c>
      <c r="AE71" s="61"/>
      <c r="AF71" s="61">
        <v>106545.78</v>
      </c>
      <c r="AG71" s="61"/>
      <c r="AH71" s="61">
        <f t="shared" si="10"/>
        <v>106545.78</v>
      </c>
      <c r="AI71" s="61"/>
      <c r="AJ71" s="61">
        <f t="shared" si="9"/>
        <v>106545.78</v>
      </c>
      <c r="AK71" s="61"/>
      <c r="AL71" s="61"/>
      <c r="AM71" s="61"/>
      <c r="AN71" s="140"/>
      <c r="AO71" s="61"/>
      <c r="AP71" s="61"/>
      <c r="AQ71" s="61"/>
      <c r="AR71" s="61"/>
      <c r="AS71" s="69"/>
      <c r="AT71" s="61"/>
      <c r="AU71" s="61"/>
      <c r="AV71" s="61">
        <f t="shared" si="8"/>
        <v>106545.78</v>
      </c>
    </row>
    <row r="72" spans="1:48" s="68" customFormat="1" x14ac:dyDescent="0.3">
      <c r="A72" s="21" t="s">
        <v>533</v>
      </c>
      <c r="B72" s="105"/>
      <c r="C72" s="105"/>
      <c r="D72" s="111" t="s">
        <v>706</v>
      </c>
      <c r="E72" s="9" t="s">
        <v>534</v>
      </c>
      <c r="F72" s="28"/>
      <c r="G72" s="23">
        <v>729044</v>
      </c>
      <c r="H72" s="61"/>
      <c r="I72" s="61"/>
      <c r="J72" s="61"/>
      <c r="K72" s="61"/>
      <c r="L72" s="61"/>
      <c r="M72" s="61"/>
      <c r="N72" s="61"/>
      <c r="O72" s="61">
        <f t="shared" si="7"/>
        <v>0</v>
      </c>
      <c r="P72" s="61"/>
      <c r="Q72" s="61">
        <f t="shared" si="11"/>
        <v>0</v>
      </c>
      <c r="R72" s="9"/>
      <c r="S72" s="11"/>
      <c r="T72" s="12"/>
      <c r="U72" s="83"/>
      <c r="V72" s="89"/>
      <c r="W72" s="89"/>
      <c r="X72" s="89"/>
      <c r="Y72" s="89"/>
      <c r="Z72" s="89"/>
      <c r="AA72" s="89"/>
      <c r="AB72" s="61"/>
      <c r="AC72" s="61"/>
      <c r="AD72" s="61">
        <f t="shared" si="12"/>
        <v>0</v>
      </c>
      <c r="AE72" s="61"/>
      <c r="AF72" s="61">
        <v>104708</v>
      </c>
      <c r="AG72" s="61">
        <v>19346.419999999998</v>
      </c>
      <c r="AH72" s="61">
        <f t="shared" si="10"/>
        <v>124054.42</v>
      </c>
      <c r="AI72" s="61">
        <v>20946</v>
      </c>
      <c r="AJ72" s="61">
        <f t="shared" si="9"/>
        <v>145000.41999999998</v>
      </c>
      <c r="AK72" s="61"/>
      <c r="AL72" s="61"/>
      <c r="AM72" s="61"/>
      <c r="AN72" s="140"/>
      <c r="AO72" s="61"/>
      <c r="AP72" s="61"/>
      <c r="AQ72" s="61"/>
      <c r="AR72" s="61"/>
      <c r="AS72" s="69"/>
      <c r="AT72" s="61"/>
      <c r="AU72" s="61"/>
      <c r="AV72" s="61">
        <f t="shared" si="8"/>
        <v>145000.41999999998</v>
      </c>
    </row>
    <row r="73" spans="1:48" s="68" customFormat="1" x14ac:dyDescent="0.3">
      <c r="A73" s="21" t="s">
        <v>535</v>
      </c>
      <c r="B73" s="105"/>
      <c r="C73" s="105"/>
      <c r="D73" s="111" t="s">
        <v>764</v>
      </c>
      <c r="E73" s="9" t="s">
        <v>536</v>
      </c>
      <c r="F73" s="28"/>
      <c r="G73" s="23">
        <v>729045</v>
      </c>
      <c r="H73" s="61"/>
      <c r="I73" s="61"/>
      <c r="J73" s="61"/>
      <c r="K73" s="61"/>
      <c r="L73" s="61"/>
      <c r="M73" s="61"/>
      <c r="N73" s="61"/>
      <c r="O73" s="61">
        <f t="shared" si="7"/>
        <v>0</v>
      </c>
      <c r="P73" s="61"/>
      <c r="Q73" s="61">
        <f t="shared" si="11"/>
        <v>0</v>
      </c>
      <c r="R73" s="9"/>
      <c r="S73" s="11"/>
      <c r="T73" s="12"/>
      <c r="U73" s="83"/>
      <c r="V73" s="89"/>
      <c r="W73" s="89"/>
      <c r="X73" s="89"/>
      <c r="Y73" s="89"/>
      <c r="Z73" s="89"/>
      <c r="AA73" s="89"/>
      <c r="AB73" s="61"/>
      <c r="AC73" s="61"/>
      <c r="AD73" s="61">
        <f t="shared" si="12"/>
        <v>0</v>
      </c>
      <c r="AE73" s="61"/>
      <c r="AF73" s="61"/>
      <c r="AG73" s="61"/>
      <c r="AH73" s="61">
        <f t="shared" si="10"/>
        <v>0</v>
      </c>
      <c r="AI73" s="61"/>
      <c r="AJ73" s="61">
        <f t="shared" si="9"/>
        <v>0</v>
      </c>
      <c r="AK73" s="61"/>
      <c r="AL73" s="61"/>
      <c r="AM73" s="61"/>
      <c r="AN73" s="140"/>
      <c r="AO73" s="61"/>
      <c r="AP73" s="61"/>
      <c r="AQ73" s="61"/>
      <c r="AR73" s="61"/>
      <c r="AS73" s="69"/>
      <c r="AT73" s="61"/>
      <c r="AU73" s="61"/>
      <c r="AV73" s="61">
        <f t="shared" si="8"/>
        <v>0</v>
      </c>
    </row>
    <row r="74" spans="1:48" s="68" customFormat="1" x14ac:dyDescent="0.3">
      <c r="A74" s="21" t="s">
        <v>537</v>
      </c>
      <c r="B74" s="105"/>
      <c r="C74" s="105"/>
      <c r="D74" s="111" t="s">
        <v>722</v>
      </c>
      <c r="E74" s="9" t="s">
        <v>538</v>
      </c>
      <c r="F74" s="28"/>
      <c r="G74" s="23">
        <v>729046</v>
      </c>
      <c r="H74" s="61"/>
      <c r="I74" s="61"/>
      <c r="J74" s="61"/>
      <c r="K74" s="61"/>
      <c r="L74" s="61"/>
      <c r="M74" s="61"/>
      <c r="N74" s="61"/>
      <c r="O74" s="61">
        <f t="shared" si="7"/>
        <v>0</v>
      </c>
      <c r="P74" s="61"/>
      <c r="Q74" s="61">
        <f t="shared" si="11"/>
        <v>0</v>
      </c>
      <c r="R74" s="9"/>
      <c r="S74" s="11"/>
      <c r="T74" s="12"/>
      <c r="U74" s="83"/>
      <c r="V74" s="89"/>
      <c r="W74" s="89"/>
      <c r="X74" s="89"/>
      <c r="Y74" s="89"/>
      <c r="Z74" s="89"/>
      <c r="AA74" s="89"/>
      <c r="AB74" s="61"/>
      <c r="AC74" s="61"/>
      <c r="AD74" s="61">
        <f t="shared" si="12"/>
        <v>0</v>
      </c>
      <c r="AE74" s="61"/>
      <c r="AF74" s="61">
        <v>28604.34</v>
      </c>
      <c r="AG74" s="61">
        <v>40467.46</v>
      </c>
      <c r="AH74" s="61">
        <f t="shared" si="10"/>
        <v>69071.8</v>
      </c>
      <c r="AI74" s="61">
        <v>180929</v>
      </c>
      <c r="AJ74" s="61">
        <f t="shared" si="9"/>
        <v>250000.8</v>
      </c>
      <c r="AK74" s="61"/>
      <c r="AL74" s="61"/>
      <c r="AM74" s="61"/>
      <c r="AN74" s="140"/>
      <c r="AO74" s="61"/>
      <c r="AP74" s="61"/>
      <c r="AQ74" s="61"/>
      <c r="AR74" s="61"/>
      <c r="AS74" s="69"/>
      <c r="AT74" s="61"/>
      <c r="AU74" s="61"/>
      <c r="AV74" s="61">
        <f t="shared" si="8"/>
        <v>250000.8</v>
      </c>
    </row>
    <row r="75" spans="1:48" s="68" customFormat="1" x14ac:dyDescent="0.3">
      <c r="A75" s="21" t="s">
        <v>564</v>
      </c>
      <c r="B75" s="105"/>
      <c r="C75" s="105"/>
      <c r="D75" s="111" t="s">
        <v>724</v>
      </c>
      <c r="E75" s="9" t="s">
        <v>565</v>
      </c>
      <c r="F75" s="28"/>
      <c r="G75" s="23">
        <v>729047</v>
      </c>
      <c r="H75" s="61"/>
      <c r="I75" s="61"/>
      <c r="J75" s="61"/>
      <c r="K75" s="61"/>
      <c r="L75" s="61"/>
      <c r="M75" s="61"/>
      <c r="N75" s="61"/>
      <c r="O75" s="61">
        <f t="shared" si="7"/>
        <v>0</v>
      </c>
      <c r="P75" s="61"/>
      <c r="Q75" s="61">
        <f t="shared" si="11"/>
        <v>0</v>
      </c>
      <c r="R75" s="9"/>
      <c r="S75" s="11"/>
      <c r="T75" s="12"/>
      <c r="U75" s="83"/>
      <c r="V75" s="90"/>
      <c r="W75" s="90"/>
      <c r="X75" s="90"/>
      <c r="Y75" s="90"/>
      <c r="Z75" s="90"/>
      <c r="AA75" s="90"/>
      <c r="AB75" s="61"/>
      <c r="AC75" s="61"/>
      <c r="AD75" s="61">
        <f t="shared" si="12"/>
        <v>0</v>
      </c>
      <c r="AE75" s="61"/>
      <c r="AF75" s="61"/>
      <c r="AG75" s="61">
        <v>21810</v>
      </c>
      <c r="AH75" s="61">
        <f t="shared" si="10"/>
        <v>21810</v>
      </c>
      <c r="AI75" s="61">
        <v>228190</v>
      </c>
      <c r="AJ75" s="61">
        <f t="shared" si="9"/>
        <v>250000</v>
      </c>
      <c r="AK75" s="61"/>
      <c r="AL75" s="61"/>
      <c r="AM75" s="61"/>
      <c r="AN75" s="140"/>
      <c r="AO75" s="61"/>
      <c r="AP75" s="61"/>
      <c r="AQ75" s="61"/>
      <c r="AR75" s="61"/>
      <c r="AS75" s="61"/>
      <c r="AT75" s="61"/>
      <c r="AU75" s="61"/>
      <c r="AV75" s="61">
        <f t="shared" si="8"/>
        <v>250000</v>
      </c>
    </row>
    <row r="76" spans="1:48" s="68" customFormat="1" x14ac:dyDescent="0.3">
      <c r="A76" s="21" t="s">
        <v>579</v>
      </c>
      <c r="B76" s="105"/>
      <c r="C76" s="105"/>
      <c r="D76" s="111" t="s">
        <v>766</v>
      </c>
      <c r="E76" s="9" t="s">
        <v>580</v>
      </c>
      <c r="F76" s="28" t="s">
        <v>581</v>
      </c>
      <c r="G76" s="23">
        <v>729048</v>
      </c>
      <c r="H76" s="61"/>
      <c r="I76" s="61"/>
      <c r="J76" s="61"/>
      <c r="K76" s="61"/>
      <c r="L76" s="61"/>
      <c r="M76" s="61">
        <v>0</v>
      </c>
      <c r="N76" s="61">
        <v>44643.76</v>
      </c>
      <c r="O76" s="61">
        <f t="shared" si="7"/>
        <v>44643.76</v>
      </c>
      <c r="P76" s="61">
        <v>27498</v>
      </c>
      <c r="Q76" s="61">
        <f t="shared" si="11"/>
        <v>72141.760000000009</v>
      </c>
      <c r="R76" s="9"/>
      <c r="S76" s="11"/>
      <c r="T76" s="12"/>
      <c r="U76" s="83"/>
      <c r="V76" s="90"/>
      <c r="W76" s="90"/>
      <c r="X76" s="90"/>
      <c r="Y76" s="90"/>
      <c r="Z76" s="90"/>
      <c r="AA76" s="90"/>
      <c r="AB76" s="61"/>
      <c r="AC76" s="61"/>
      <c r="AD76" s="61"/>
      <c r="AE76" s="61"/>
      <c r="AF76" s="61"/>
      <c r="AG76" s="61"/>
      <c r="AH76" s="61">
        <f t="shared" si="10"/>
        <v>0</v>
      </c>
      <c r="AI76" s="61"/>
      <c r="AJ76" s="61">
        <f t="shared" si="9"/>
        <v>0</v>
      </c>
      <c r="AK76" s="61"/>
      <c r="AL76" s="61"/>
      <c r="AM76" s="61"/>
      <c r="AN76" s="140"/>
      <c r="AO76" s="61"/>
      <c r="AP76" s="61"/>
      <c r="AQ76" s="61"/>
      <c r="AR76" s="61"/>
      <c r="AS76" s="61"/>
      <c r="AT76" s="61"/>
      <c r="AU76" s="61"/>
      <c r="AV76" s="61">
        <f t="shared" si="8"/>
        <v>72141.760000000009</v>
      </c>
    </row>
    <row r="77" spans="1:48" s="68" customFormat="1" x14ac:dyDescent="0.3">
      <c r="A77" s="21" t="s">
        <v>582</v>
      </c>
      <c r="B77" s="105"/>
      <c r="C77" s="105"/>
      <c r="D77" s="111" t="s">
        <v>767</v>
      </c>
      <c r="E77" s="9" t="s">
        <v>583</v>
      </c>
      <c r="F77" s="28" t="s">
        <v>584</v>
      </c>
      <c r="G77" s="23">
        <v>700870</v>
      </c>
      <c r="H77" s="61"/>
      <c r="I77" s="61"/>
      <c r="J77" s="61"/>
      <c r="K77" s="61"/>
      <c r="L77" s="61"/>
      <c r="M77" s="61">
        <v>0</v>
      </c>
      <c r="N77" s="61">
        <v>49911.05</v>
      </c>
      <c r="O77" s="61">
        <f t="shared" si="7"/>
        <v>49911.05</v>
      </c>
      <c r="P77" s="61">
        <v>5275</v>
      </c>
      <c r="Q77" s="61">
        <f t="shared" si="11"/>
        <v>55186.05</v>
      </c>
      <c r="R77" s="9"/>
      <c r="S77" s="11"/>
      <c r="T77" s="12"/>
      <c r="U77" s="83"/>
      <c r="V77" s="90"/>
      <c r="W77" s="90"/>
      <c r="X77" s="90"/>
      <c r="Y77" s="90"/>
      <c r="Z77" s="90"/>
      <c r="AA77" s="90"/>
      <c r="AB77" s="61"/>
      <c r="AC77" s="61"/>
      <c r="AD77" s="61"/>
      <c r="AE77" s="61"/>
      <c r="AF77" s="61"/>
      <c r="AG77" s="61"/>
      <c r="AH77" s="61">
        <f t="shared" si="10"/>
        <v>0</v>
      </c>
      <c r="AI77" s="61"/>
      <c r="AJ77" s="61">
        <f t="shared" si="9"/>
        <v>0</v>
      </c>
      <c r="AK77" s="61"/>
      <c r="AL77" s="61"/>
      <c r="AM77" s="61"/>
      <c r="AN77" s="140"/>
      <c r="AO77" s="61"/>
      <c r="AP77" s="61"/>
      <c r="AQ77" s="61"/>
      <c r="AR77" s="61"/>
      <c r="AS77" s="61"/>
      <c r="AT77" s="61"/>
      <c r="AU77" s="61"/>
      <c r="AV77" s="61">
        <f t="shared" si="8"/>
        <v>55186.05</v>
      </c>
    </row>
    <row r="78" spans="1:48" s="68" customFormat="1" x14ac:dyDescent="0.3">
      <c r="A78" s="21" t="s">
        <v>585</v>
      </c>
      <c r="B78" s="105"/>
      <c r="C78" s="105"/>
      <c r="D78" s="111" t="s">
        <v>713</v>
      </c>
      <c r="E78" s="9" t="s">
        <v>586</v>
      </c>
      <c r="F78" s="28" t="s">
        <v>587</v>
      </c>
      <c r="G78" s="23">
        <v>700850</v>
      </c>
      <c r="H78" s="61"/>
      <c r="I78" s="61"/>
      <c r="J78" s="61"/>
      <c r="K78" s="61"/>
      <c r="L78" s="61"/>
      <c r="M78" s="61">
        <v>0</v>
      </c>
      <c r="N78" s="61"/>
      <c r="O78" s="61">
        <f t="shared" si="7"/>
        <v>0</v>
      </c>
      <c r="P78" s="61"/>
      <c r="Q78" s="61">
        <f t="shared" si="11"/>
        <v>0</v>
      </c>
      <c r="R78" s="9"/>
      <c r="S78" s="11"/>
      <c r="T78" s="12"/>
      <c r="U78" s="83"/>
      <c r="V78" s="90"/>
      <c r="W78" s="90"/>
      <c r="X78" s="90"/>
      <c r="Y78" s="90"/>
      <c r="Z78" s="90"/>
      <c r="AA78" s="90"/>
      <c r="AB78" s="61"/>
      <c r="AC78" s="61"/>
      <c r="AD78" s="61"/>
      <c r="AE78" s="61"/>
      <c r="AF78" s="61"/>
      <c r="AG78" s="61">
        <v>137718</v>
      </c>
      <c r="AH78" s="61">
        <f t="shared" si="10"/>
        <v>137718</v>
      </c>
      <c r="AI78" s="61">
        <v>58388</v>
      </c>
      <c r="AJ78" s="61">
        <f t="shared" si="9"/>
        <v>196106</v>
      </c>
      <c r="AK78" s="61"/>
      <c r="AL78" s="61"/>
      <c r="AM78" s="61"/>
      <c r="AN78" s="140"/>
      <c r="AO78" s="61"/>
      <c r="AP78" s="61"/>
      <c r="AQ78" s="61"/>
      <c r="AR78" s="61"/>
      <c r="AS78" s="61"/>
      <c r="AT78" s="61"/>
      <c r="AU78" s="61"/>
      <c r="AV78" s="61">
        <f t="shared" si="8"/>
        <v>196106</v>
      </c>
    </row>
    <row r="79" spans="1:48" s="68" customFormat="1" ht="28" x14ac:dyDescent="0.3">
      <c r="A79" s="21" t="s">
        <v>588</v>
      </c>
      <c r="B79" s="105"/>
      <c r="C79" s="105"/>
      <c r="D79" s="111" t="s">
        <v>770</v>
      </c>
      <c r="E79" s="9" t="s">
        <v>589</v>
      </c>
      <c r="F79" s="28" t="s">
        <v>590</v>
      </c>
      <c r="G79" s="23">
        <v>729051</v>
      </c>
      <c r="H79" s="61"/>
      <c r="I79" s="61"/>
      <c r="J79" s="61"/>
      <c r="K79" s="61"/>
      <c r="L79" s="61"/>
      <c r="M79" s="61">
        <v>0</v>
      </c>
      <c r="N79" s="61"/>
      <c r="O79" s="61">
        <f t="shared" si="7"/>
        <v>0</v>
      </c>
      <c r="P79" s="61"/>
      <c r="Q79" s="61">
        <f t="shared" si="11"/>
        <v>0</v>
      </c>
      <c r="R79" s="9"/>
      <c r="S79" s="11"/>
      <c r="T79" s="12"/>
      <c r="U79" s="83"/>
      <c r="V79" s="90"/>
      <c r="W79" s="90"/>
      <c r="X79" s="90"/>
      <c r="Y79" s="90"/>
      <c r="Z79" s="90"/>
      <c r="AA79" s="90"/>
      <c r="AB79" s="61"/>
      <c r="AC79" s="61"/>
      <c r="AD79" s="61"/>
      <c r="AE79" s="61"/>
      <c r="AF79" s="61"/>
      <c r="AG79" s="61">
        <v>17788</v>
      </c>
      <c r="AH79" s="61">
        <f t="shared" si="10"/>
        <v>17788</v>
      </c>
      <c r="AI79" s="61">
        <v>37212</v>
      </c>
      <c r="AJ79" s="61">
        <f t="shared" si="9"/>
        <v>55000</v>
      </c>
      <c r="AK79" s="61"/>
      <c r="AL79" s="61"/>
      <c r="AM79" s="61"/>
      <c r="AN79" s="140"/>
      <c r="AO79" s="61"/>
      <c r="AP79" s="61"/>
      <c r="AQ79" s="61"/>
      <c r="AR79" s="61"/>
      <c r="AS79" s="61"/>
      <c r="AT79" s="61"/>
      <c r="AU79" s="61"/>
      <c r="AV79" s="61">
        <f t="shared" si="8"/>
        <v>55000</v>
      </c>
    </row>
    <row r="80" spans="1:48" s="109" customFormat="1" ht="28" x14ac:dyDescent="0.3">
      <c r="A80" s="21" t="s">
        <v>591</v>
      </c>
      <c r="B80" s="105"/>
      <c r="C80" s="105"/>
      <c r="D80" s="111" t="s">
        <v>732</v>
      </c>
      <c r="E80" s="9" t="s">
        <v>592</v>
      </c>
      <c r="F80" s="28" t="s">
        <v>593</v>
      </c>
      <c r="G80" s="23">
        <v>729052</v>
      </c>
      <c r="H80" s="61"/>
      <c r="I80" s="61"/>
      <c r="J80" s="61"/>
      <c r="K80" s="61"/>
      <c r="L80" s="61"/>
      <c r="M80" s="61">
        <v>0</v>
      </c>
      <c r="N80" s="61"/>
      <c r="O80" s="61">
        <f t="shared" si="7"/>
        <v>0</v>
      </c>
      <c r="P80" s="61"/>
      <c r="Q80" s="61">
        <f t="shared" si="11"/>
        <v>0</v>
      </c>
      <c r="R80" s="9"/>
      <c r="S80" s="11"/>
      <c r="T80" s="12"/>
      <c r="U80" s="83"/>
      <c r="V80" s="90"/>
      <c r="W80" s="90"/>
      <c r="X80" s="90"/>
      <c r="Y80" s="90"/>
      <c r="Z80" s="90"/>
      <c r="AA80" s="90"/>
      <c r="AB80" s="61"/>
      <c r="AC80" s="61"/>
      <c r="AD80" s="61"/>
      <c r="AE80" s="61"/>
      <c r="AF80" s="61"/>
      <c r="AG80" s="61">
        <v>33940.46</v>
      </c>
      <c r="AH80" s="61">
        <f>SUM(AE80:AG80)</f>
        <v>33940.46</v>
      </c>
      <c r="AI80" s="61">
        <v>266060</v>
      </c>
      <c r="AJ80" s="61">
        <f t="shared" si="9"/>
        <v>300000.46000000002</v>
      </c>
      <c r="AK80" s="61"/>
      <c r="AL80" s="61"/>
      <c r="AM80" s="61"/>
      <c r="AN80" s="140"/>
      <c r="AO80" s="61"/>
      <c r="AP80" s="61"/>
      <c r="AQ80" s="61"/>
      <c r="AR80" s="61"/>
      <c r="AS80" s="61"/>
      <c r="AT80" s="61"/>
      <c r="AU80" s="61"/>
      <c r="AV80" s="61">
        <f t="shared" si="8"/>
        <v>300000.46000000002</v>
      </c>
    </row>
    <row r="81" spans="1:50" s="68" customFormat="1" ht="28" x14ac:dyDescent="0.3">
      <c r="A81" s="21" t="s">
        <v>648</v>
      </c>
      <c r="B81" s="105"/>
      <c r="C81" s="105"/>
      <c r="D81" s="111" t="s">
        <v>735</v>
      </c>
      <c r="E81" s="9" t="s">
        <v>650</v>
      </c>
      <c r="F81" s="28" t="s">
        <v>651</v>
      </c>
      <c r="G81" s="23">
        <v>729053</v>
      </c>
      <c r="H81" s="61"/>
      <c r="I81" s="61"/>
      <c r="J81" s="61"/>
      <c r="K81" s="61"/>
      <c r="L81" s="61"/>
      <c r="M81" s="61"/>
      <c r="N81" s="61"/>
      <c r="O81" s="61">
        <f t="shared" si="7"/>
        <v>0</v>
      </c>
      <c r="P81" s="61"/>
      <c r="Q81" s="61"/>
      <c r="R81" s="9"/>
      <c r="S81" s="11"/>
      <c r="T81" s="12"/>
      <c r="U81" s="83"/>
      <c r="V81" s="90"/>
      <c r="W81" s="90"/>
      <c r="X81" s="90"/>
      <c r="Y81" s="90"/>
      <c r="Z81" s="90"/>
      <c r="AA81" s="90"/>
      <c r="AB81" s="61"/>
      <c r="AC81" s="61"/>
      <c r="AD81" s="61"/>
      <c r="AE81" s="61"/>
      <c r="AF81" s="61"/>
      <c r="AG81" s="61">
        <v>4344.79</v>
      </c>
      <c r="AH81" s="61">
        <f t="shared" si="10"/>
        <v>4344.79</v>
      </c>
      <c r="AI81" s="61">
        <v>45655</v>
      </c>
      <c r="AJ81" s="61">
        <f t="shared" si="9"/>
        <v>49999.79</v>
      </c>
      <c r="AK81" s="61"/>
      <c r="AL81" s="61"/>
      <c r="AM81" s="61"/>
      <c r="AN81" s="140"/>
      <c r="AO81" s="61"/>
      <c r="AP81" s="61"/>
      <c r="AQ81" s="61"/>
      <c r="AR81" s="61"/>
      <c r="AS81" s="61"/>
      <c r="AT81" s="61"/>
      <c r="AU81" s="61"/>
      <c r="AV81" s="61">
        <f t="shared" si="8"/>
        <v>49999.79</v>
      </c>
    </row>
    <row r="82" spans="1:50" s="68" customFormat="1" ht="42" x14ac:dyDescent="0.3">
      <c r="A82" s="21" t="s">
        <v>649</v>
      </c>
      <c r="B82" s="105"/>
      <c r="C82" s="105"/>
      <c r="D82" s="111" t="s">
        <v>736</v>
      </c>
      <c r="E82" s="9" t="s">
        <v>652</v>
      </c>
      <c r="F82" s="28" t="s">
        <v>683</v>
      </c>
      <c r="G82" s="23">
        <v>729054</v>
      </c>
      <c r="H82" s="61"/>
      <c r="I82" s="61"/>
      <c r="J82" s="61"/>
      <c r="K82" s="61"/>
      <c r="L82" s="61"/>
      <c r="M82" s="61"/>
      <c r="N82" s="61"/>
      <c r="O82" s="61">
        <f t="shared" si="7"/>
        <v>0</v>
      </c>
      <c r="P82" s="61"/>
      <c r="Q82" s="61"/>
      <c r="R82" s="9"/>
      <c r="S82" s="11"/>
      <c r="T82" s="12"/>
      <c r="U82" s="83"/>
      <c r="V82" s="90"/>
      <c r="W82" s="90"/>
      <c r="X82" s="90"/>
      <c r="Y82" s="90"/>
      <c r="Z82" s="90"/>
      <c r="AA82" s="90"/>
      <c r="AB82" s="61"/>
      <c r="AC82" s="61"/>
      <c r="AD82" s="61"/>
      <c r="AE82" s="61"/>
      <c r="AF82" s="61"/>
      <c r="AG82" s="61">
        <v>8765.51</v>
      </c>
      <c r="AH82" s="61">
        <f t="shared" si="10"/>
        <v>8765.51</v>
      </c>
      <c r="AI82" s="61">
        <v>191234</v>
      </c>
      <c r="AJ82" s="61">
        <f t="shared" si="9"/>
        <v>199999.51</v>
      </c>
      <c r="AK82" s="61"/>
      <c r="AL82" s="61"/>
      <c r="AM82" s="61"/>
      <c r="AN82" s="140"/>
      <c r="AO82" s="61"/>
      <c r="AP82" s="61"/>
      <c r="AQ82" s="61"/>
      <c r="AR82" s="61"/>
      <c r="AS82" s="61"/>
      <c r="AT82" s="61"/>
      <c r="AU82" s="61"/>
      <c r="AV82" s="61">
        <f t="shared" si="8"/>
        <v>199999.51</v>
      </c>
    </row>
    <row r="83" spans="1:50" s="68" customFormat="1" ht="28" x14ac:dyDescent="0.3">
      <c r="A83" s="21" t="s">
        <v>665</v>
      </c>
      <c r="B83" s="105"/>
      <c r="C83" s="105"/>
      <c r="D83" s="111" t="s">
        <v>771</v>
      </c>
      <c r="E83" s="9" t="s">
        <v>666</v>
      </c>
      <c r="F83" s="28" t="s">
        <v>667</v>
      </c>
      <c r="G83" s="23">
        <v>729055</v>
      </c>
      <c r="H83" s="61"/>
      <c r="I83" s="61"/>
      <c r="J83" s="61"/>
      <c r="K83" s="61"/>
      <c r="L83" s="61"/>
      <c r="M83" s="61"/>
      <c r="N83" s="61"/>
      <c r="O83" s="61">
        <f t="shared" si="7"/>
        <v>0</v>
      </c>
      <c r="P83" s="61"/>
      <c r="Q83" s="61"/>
      <c r="R83" s="9"/>
      <c r="S83" s="11"/>
      <c r="T83" s="12"/>
      <c r="U83" s="83"/>
      <c r="V83" s="90"/>
      <c r="W83" s="90"/>
      <c r="X83" s="90"/>
      <c r="Y83" s="90"/>
      <c r="Z83" s="90"/>
      <c r="AA83" s="90"/>
      <c r="AB83" s="61"/>
      <c r="AC83" s="61"/>
      <c r="AD83" s="61"/>
      <c r="AE83" s="61"/>
      <c r="AF83" s="61"/>
      <c r="AG83" s="61">
        <v>129660.93</v>
      </c>
      <c r="AH83" s="61">
        <f t="shared" si="10"/>
        <v>129660.93</v>
      </c>
      <c r="AI83" s="61">
        <v>100</v>
      </c>
      <c r="AJ83" s="61">
        <f t="shared" si="9"/>
        <v>129760.93</v>
      </c>
      <c r="AK83" s="61"/>
      <c r="AL83" s="61"/>
      <c r="AM83" s="61"/>
      <c r="AN83" s="140"/>
      <c r="AO83" s="61"/>
      <c r="AP83" s="61"/>
      <c r="AQ83" s="61"/>
      <c r="AR83" s="61"/>
      <c r="AS83" s="61"/>
      <c r="AT83" s="61"/>
      <c r="AU83" s="61"/>
      <c r="AV83" s="61">
        <f t="shared" si="8"/>
        <v>129760.93</v>
      </c>
    </row>
    <row r="84" spans="1:50" s="68" customFormat="1" ht="28" x14ac:dyDescent="0.3">
      <c r="A84" s="21" t="s">
        <v>668</v>
      </c>
      <c r="B84" s="105"/>
      <c r="C84" s="105"/>
      <c r="D84" s="111" t="s">
        <v>739</v>
      </c>
      <c r="E84" s="9" t="s">
        <v>669</v>
      </c>
      <c r="F84" s="28" t="s">
        <v>670</v>
      </c>
      <c r="G84" s="23">
        <v>729056</v>
      </c>
      <c r="H84" s="61"/>
      <c r="I84" s="61"/>
      <c r="J84" s="61"/>
      <c r="K84" s="61"/>
      <c r="L84" s="61"/>
      <c r="M84" s="61"/>
      <c r="N84" s="61"/>
      <c r="O84" s="61">
        <f t="shared" si="7"/>
        <v>0</v>
      </c>
      <c r="P84" s="61"/>
      <c r="Q84" s="61"/>
      <c r="R84" s="9"/>
      <c r="S84" s="11"/>
      <c r="T84" s="12"/>
      <c r="U84" s="83"/>
      <c r="V84" s="90"/>
      <c r="W84" s="90"/>
      <c r="X84" s="90"/>
      <c r="Y84" s="90"/>
      <c r="Z84" s="90"/>
      <c r="AA84" s="90"/>
      <c r="AB84" s="61"/>
      <c r="AC84" s="61"/>
      <c r="AD84" s="61"/>
      <c r="AE84" s="61"/>
      <c r="AF84" s="61"/>
      <c r="AG84" s="61">
        <v>32423.53</v>
      </c>
      <c r="AH84" s="61">
        <f t="shared" si="10"/>
        <v>32423.53</v>
      </c>
      <c r="AI84" s="61">
        <v>167576</v>
      </c>
      <c r="AJ84" s="61">
        <f t="shared" si="9"/>
        <v>199999.53</v>
      </c>
      <c r="AK84" s="61"/>
      <c r="AL84" s="61"/>
      <c r="AM84" s="61"/>
      <c r="AN84" s="140"/>
      <c r="AO84" s="61"/>
      <c r="AP84" s="61"/>
      <c r="AQ84" s="61"/>
      <c r="AR84" s="61"/>
      <c r="AS84" s="61"/>
      <c r="AT84" s="61"/>
      <c r="AU84" s="61"/>
      <c r="AV84" s="61">
        <f t="shared" si="8"/>
        <v>199999.53</v>
      </c>
    </row>
    <row r="85" spans="1:50" s="68" customFormat="1" x14ac:dyDescent="0.3">
      <c r="A85" s="21" t="s">
        <v>671</v>
      </c>
      <c r="B85" s="105"/>
      <c r="C85" s="105"/>
      <c r="D85" s="111"/>
      <c r="E85" s="9" t="s">
        <v>672</v>
      </c>
      <c r="F85" s="28" t="s">
        <v>673</v>
      </c>
      <c r="G85" s="23">
        <v>729057</v>
      </c>
      <c r="H85" s="61"/>
      <c r="I85" s="61"/>
      <c r="J85" s="61"/>
      <c r="K85" s="61"/>
      <c r="L85" s="61"/>
      <c r="M85" s="61"/>
      <c r="N85" s="61"/>
      <c r="O85" s="61">
        <f t="shared" si="7"/>
        <v>0</v>
      </c>
      <c r="P85" s="61"/>
      <c r="Q85" s="61"/>
      <c r="R85" s="9"/>
      <c r="S85" s="11"/>
      <c r="T85" s="12"/>
      <c r="U85" s="83"/>
      <c r="V85" s="90"/>
      <c r="W85" s="90"/>
      <c r="X85" s="90"/>
      <c r="Y85" s="90"/>
      <c r="Z85" s="90"/>
      <c r="AA85" s="90"/>
      <c r="AB85" s="61"/>
      <c r="AC85" s="61"/>
      <c r="AD85" s="61"/>
      <c r="AE85" s="61"/>
      <c r="AF85" s="61"/>
      <c r="AG85" s="61">
        <v>99994</v>
      </c>
      <c r="AH85" s="61">
        <f t="shared" si="10"/>
        <v>99994</v>
      </c>
      <c r="AI85" s="61">
        <v>40006</v>
      </c>
      <c r="AJ85" s="61">
        <f t="shared" si="9"/>
        <v>140000</v>
      </c>
      <c r="AK85" s="61"/>
      <c r="AL85" s="61"/>
      <c r="AM85" s="61"/>
      <c r="AN85" s="140"/>
      <c r="AO85" s="61"/>
      <c r="AP85" s="61"/>
      <c r="AQ85" s="61"/>
      <c r="AR85" s="61"/>
      <c r="AS85" s="61"/>
      <c r="AT85" s="61"/>
      <c r="AU85" s="61"/>
      <c r="AV85" s="61">
        <f t="shared" si="8"/>
        <v>140000</v>
      </c>
    </row>
    <row r="86" spans="1:50" s="68" customFormat="1" ht="42" x14ac:dyDescent="0.3">
      <c r="A86" s="21" t="s">
        <v>674</v>
      </c>
      <c r="B86" s="105"/>
      <c r="C86" s="105"/>
      <c r="D86" s="111" t="s">
        <v>744</v>
      </c>
      <c r="E86" s="9" t="s">
        <v>675</v>
      </c>
      <c r="F86" s="28" t="s">
        <v>676</v>
      </c>
      <c r="G86" s="23">
        <v>729058</v>
      </c>
      <c r="H86" s="61"/>
      <c r="I86" s="61"/>
      <c r="J86" s="61"/>
      <c r="K86" s="61"/>
      <c r="L86" s="61"/>
      <c r="M86" s="61"/>
      <c r="N86" s="61"/>
      <c r="O86" s="61">
        <f t="shared" si="7"/>
        <v>0</v>
      </c>
      <c r="P86" s="61"/>
      <c r="Q86" s="61"/>
      <c r="R86" s="9"/>
      <c r="S86" s="11"/>
      <c r="T86" s="12"/>
      <c r="U86" s="83"/>
      <c r="V86" s="90"/>
      <c r="W86" s="90"/>
      <c r="X86" s="90"/>
      <c r="Y86" s="90"/>
      <c r="Z86" s="90"/>
      <c r="AA86" s="90"/>
      <c r="AB86" s="61"/>
      <c r="AC86" s="61"/>
      <c r="AD86" s="61"/>
      <c r="AE86" s="61"/>
      <c r="AF86" s="61"/>
      <c r="AG86" s="61"/>
      <c r="AH86" s="61">
        <f t="shared" si="10"/>
        <v>0</v>
      </c>
      <c r="AI86" s="61">
        <v>25000</v>
      </c>
      <c r="AJ86" s="61">
        <f t="shared" si="9"/>
        <v>25000</v>
      </c>
      <c r="AK86" s="61"/>
      <c r="AL86" s="61"/>
      <c r="AM86" s="61"/>
      <c r="AN86" s="140"/>
      <c r="AO86" s="61"/>
      <c r="AP86" s="61"/>
      <c r="AQ86" s="61"/>
      <c r="AR86" s="61"/>
      <c r="AS86" s="61"/>
      <c r="AT86" s="61"/>
      <c r="AU86" s="61"/>
      <c r="AV86" s="61">
        <f t="shared" si="8"/>
        <v>25000</v>
      </c>
    </row>
    <row r="87" spans="1:50" s="68" customFormat="1" ht="28" x14ac:dyDescent="0.3">
      <c r="A87" s="21" t="s">
        <v>677</v>
      </c>
      <c r="B87" s="105"/>
      <c r="C87" s="105"/>
      <c r="D87" s="111" t="s">
        <v>741</v>
      </c>
      <c r="E87" s="9" t="s">
        <v>678</v>
      </c>
      <c r="F87" s="28" t="s">
        <v>679</v>
      </c>
      <c r="G87" s="23">
        <v>729059</v>
      </c>
      <c r="H87" s="61"/>
      <c r="I87" s="61"/>
      <c r="J87" s="61"/>
      <c r="K87" s="61"/>
      <c r="L87" s="61"/>
      <c r="M87" s="61"/>
      <c r="N87" s="61"/>
      <c r="O87" s="61">
        <f t="shared" si="7"/>
        <v>0</v>
      </c>
      <c r="P87" s="61"/>
      <c r="Q87" s="61"/>
      <c r="R87" s="9"/>
      <c r="S87" s="11"/>
      <c r="T87" s="12"/>
      <c r="U87" s="83"/>
      <c r="V87" s="90"/>
      <c r="W87" s="90"/>
      <c r="X87" s="90"/>
      <c r="Y87" s="90"/>
      <c r="Z87" s="90"/>
      <c r="AA87" s="90"/>
      <c r="AB87" s="61"/>
      <c r="AC87" s="61"/>
      <c r="AD87" s="61"/>
      <c r="AE87" s="61"/>
      <c r="AF87" s="61"/>
      <c r="AG87" s="61">
        <v>915</v>
      </c>
      <c r="AH87" s="61">
        <f t="shared" si="10"/>
        <v>915</v>
      </c>
      <c r="AI87" s="61">
        <v>249085</v>
      </c>
      <c r="AJ87" s="61">
        <f t="shared" si="9"/>
        <v>250000</v>
      </c>
      <c r="AK87" s="61"/>
      <c r="AL87" s="61"/>
      <c r="AM87" s="61"/>
      <c r="AN87" s="140"/>
      <c r="AO87" s="61"/>
      <c r="AP87" s="61"/>
      <c r="AQ87" s="61"/>
      <c r="AR87" s="61"/>
      <c r="AS87" s="61"/>
      <c r="AT87" s="61"/>
      <c r="AU87" s="61"/>
      <c r="AV87" s="61">
        <f t="shared" si="8"/>
        <v>250000</v>
      </c>
    </row>
    <row r="88" spans="1:50" s="68" customFormat="1" ht="28" x14ac:dyDescent="0.3">
      <c r="A88" s="21" t="s">
        <v>680</v>
      </c>
      <c r="B88" s="105"/>
      <c r="C88" s="105"/>
      <c r="D88" s="111" t="s">
        <v>806</v>
      </c>
      <c r="E88" s="9" t="s">
        <v>681</v>
      </c>
      <c r="F88" s="28" t="s">
        <v>682</v>
      </c>
      <c r="G88" s="23">
        <v>729060</v>
      </c>
      <c r="H88" s="61"/>
      <c r="I88" s="61"/>
      <c r="J88" s="61"/>
      <c r="K88" s="61"/>
      <c r="L88" s="61"/>
      <c r="M88" s="61"/>
      <c r="N88" s="61"/>
      <c r="O88" s="61">
        <f t="shared" si="7"/>
        <v>0</v>
      </c>
      <c r="P88" s="61"/>
      <c r="Q88" s="61"/>
      <c r="R88" s="9"/>
      <c r="S88" s="11"/>
      <c r="T88" s="12"/>
      <c r="U88" s="83"/>
      <c r="V88" s="90"/>
      <c r="W88" s="90"/>
      <c r="X88" s="90"/>
      <c r="Y88" s="90"/>
      <c r="Z88" s="90"/>
      <c r="AA88" s="90"/>
      <c r="AB88" s="61"/>
      <c r="AC88" s="61"/>
      <c r="AD88" s="61"/>
      <c r="AE88" s="61"/>
      <c r="AF88" s="61"/>
      <c r="AG88" s="61"/>
      <c r="AH88" s="61">
        <f t="shared" si="10"/>
        <v>0</v>
      </c>
      <c r="AI88" s="61">
        <v>50000</v>
      </c>
      <c r="AJ88" s="61">
        <f t="shared" si="9"/>
        <v>50000</v>
      </c>
      <c r="AK88" s="61"/>
      <c r="AL88" s="61"/>
      <c r="AM88" s="61"/>
      <c r="AN88" s="140"/>
      <c r="AO88" s="61"/>
      <c r="AP88" s="61"/>
      <c r="AQ88" s="61"/>
      <c r="AR88" s="61"/>
      <c r="AS88" s="61"/>
      <c r="AT88" s="61"/>
      <c r="AU88" s="61"/>
      <c r="AV88" s="61">
        <f t="shared" si="8"/>
        <v>50000</v>
      </c>
    </row>
    <row r="89" spans="1:50" s="68" customFormat="1" x14ac:dyDescent="0.3">
      <c r="A89" s="21" t="s">
        <v>813</v>
      </c>
      <c r="B89" s="105"/>
      <c r="C89" s="105"/>
      <c r="D89" s="111"/>
      <c r="E89" s="138" t="s">
        <v>815</v>
      </c>
      <c r="F89" s="138" t="s">
        <v>816</v>
      </c>
      <c r="G89" s="23">
        <v>700950</v>
      </c>
      <c r="H89" s="61"/>
      <c r="I89" s="61"/>
      <c r="J89" s="61"/>
      <c r="K89" s="61"/>
      <c r="L89" s="61"/>
      <c r="M89" s="61"/>
      <c r="N89" s="61"/>
      <c r="O89" s="61">
        <f t="shared" si="7"/>
        <v>0</v>
      </c>
      <c r="P89" s="61"/>
      <c r="Q89" s="61"/>
      <c r="R89" s="9"/>
      <c r="S89" s="11"/>
      <c r="T89" s="12"/>
      <c r="U89" s="83"/>
      <c r="V89" s="90"/>
      <c r="W89" s="90"/>
      <c r="X89" s="90"/>
      <c r="Y89" s="90"/>
      <c r="Z89" s="90"/>
      <c r="AA89" s="90"/>
      <c r="AB89" s="61"/>
      <c r="AC89" s="61"/>
      <c r="AD89" s="61"/>
      <c r="AE89" s="61"/>
      <c r="AF89" s="61"/>
      <c r="AG89" s="61"/>
      <c r="AH89" s="61">
        <f t="shared" si="10"/>
        <v>0</v>
      </c>
      <c r="AI89" s="61">
        <v>69214</v>
      </c>
      <c r="AJ89" s="61">
        <f t="shared" si="9"/>
        <v>69214</v>
      </c>
      <c r="AK89" s="61"/>
      <c r="AL89" s="61"/>
      <c r="AM89" s="61"/>
      <c r="AN89" s="140"/>
      <c r="AO89" s="61"/>
      <c r="AP89" s="61"/>
      <c r="AQ89" s="61"/>
      <c r="AR89" s="61"/>
      <c r="AS89" s="61"/>
      <c r="AT89" s="61"/>
      <c r="AU89" s="61"/>
      <c r="AV89" s="61">
        <f t="shared" si="8"/>
        <v>69214</v>
      </c>
    </row>
    <row r="90" spans="1:50" s="68" customFormat="1" x14ac:dyDescent="0.3">
      <c r="A90" s="21" t="s">
        <v>814</v>
      </c>
      <c r="B90" s="105"/>
      <c r="C90" s="105"/>
      <c r="D90" s="111"/>
      <c r="E90" s="138" t="s">
        <v>817</v>
      </c>
      <c r="F90" s="138" t="s">
        <v>818</v>
      </c>
      <c r="G90" s="23">
        <v>729062</v>
      </c>
      <c r="H90" s="61"/>
      <c r="I90" s="61"/>
      <c r="J90" s="61"/>
      <c r="K90" s="61"/>
      <c r="L90" s="61"/>
      <c r="M90" s="61"/>
      <c r="N90" s="61"/>
      <c r="O90" s="61">
        <f t="shared" si="7"/>
        <v>0</v>
      </c>
      <c r="P90" s="61"/>
      <c r="Q90" s="61"/>
      <c r="R90" s="9"/>
      <c r="S90" s="11"/>
      <c r="T90" s="12"/>
      <c r="U90" s="83"/>
      <c r="V90" s="90"/>
      <c r="W90" s="90"/>
      <c r="X90" s="90"/>
      <c r="Y90" s="90"/>
      <c r="Z90" s="90"/>
      <c r="AA90" s="90"/>
      <c r="AB90" s="61"/>
      <c r="AC90" s="61"/>
      <c r="AD90" s="61"/>
      <c r="AE90" s="61"/>
      <c r="AF90" s="61"/>
      <c r="AG90" s="61"/>
      <c r="AH90" s="61">
        <f t="shared" si="10"/>
        <v>0</v>
      </c>
      <c r="AI90" s="61">
        <v>0</v>
      </c>
      <c r="AJ90" s="61">
        <f t="shared" si="9"/>
        <v>0</v>
      </c>
      <c r="AK90" s="61"/>
      <c r="AL90" s="61"/>
      <c r="AM90" s="61"/>
      <c r="AN90" s="140"/>
      <c r="AO90" s="61"/>
      <c r="AP90" s="61"/>
      <c r="AQ90" s="61"/>
      <c r="AR90" s="61"/>
      <c r="AS90" s="61"/>
      <c r="AT90" s="61"/>
      <c r="AU90" s="61"/>
      <c r="AV90" s="61">
        <f t="shared" si="8"/>
        <v>0</v>
      </c>
    </row>
    <row r="91" spans="1:50" s="68" customFormat="1" ht="28" x14ac:dyDescent="0.3">
      <c r="A91" s="20" t="s">
        <v>15</v>
      </c>
      <c r="B91" s="105"/>
      <c r="C91" s="105"/>
      <c r="D91" s="111"/>
      <c r="E91" s="6" t="s">
        <v>80</v>
      </c>
      <c r="F91" s="6" t="s">
        <v>314</v>
      </c>
      <c r="G91" s="22"/>
      <c r="H91" s="61"/>
      <c r="I91" s="61"/>
      <c r="J91" s="61"/>
      <c r="K91" s="61"/>
      <c r="L91" s="61"/>
      <c r="M91" s="61"/>
      <c r="N91" s="61"/>
      <c r="O91" s="61">
        <f t="shared" si="7"/>
        <v>0</v>
      </c>
      <c r="P91" s="61"/>
      <c r="Q91" s="61">
        <f t="shared" si="11"/>
        <v>0</v>
      </c>
      <c r="R91" s="9"/>
      <c r="S91" s="13"/>
      <c r="T91" s="13"/>
      <c r="U91" s="80"/>
      <c r="V91" s="89" t="e">
        <f>Q91-#REF!</f>
        <v>#REF!</v>
      </c>
      <c r="W91" s="89"/>
      <c r="X91" s="89"/>
      <c r="Y91" s="89"/>
      <c r="Z91" s="89"/>
      <c r="AA91" s="89"/>
      <c r="AB91" s="61"/>
      <c r="AC91" s="61"/>
      <c r="AD91" s="61">
        <f t="shared" si="12"/>
        <v>0</v>
      </c>
      <c r="AE91" s="61"/>
      <c r="AF91" s="61"/>
      <c r="AG91" s="61"/>
      <c r="AH91" s="61">
        <f t="shared" si="10"/>
        <v>0</v>
      </c>
      <c r="AI91" s="61"/>
      <c r="AJ91" s="61">
        <f t="shared" si="9"/>
        <v>0</v>
      </c>
      <c r="AK91" s="61"/>
      <c r="AL91" s="61"/>
      <c r="AM91" s="61"/>
      <c r="AN91" s="140"/>
      <c r="AO91" s="61"/>
      <c r="AP91" s="61"/>
      <c r="AQ91" s="61"/>
      <c r="AR91" s="61"/>
      <c r="AS91" s="69"/>
      <c r="AT91" s="61"/>
      <c r="AU91" s="61"/>
      <c r="AV91" s="61">
        <f t="shared" si="8"/>
        <v>0</v>
      </c>
    </row>
    <row r="92" spans="1:50" s="68" customFormat="1" ht="28" x14ac:dyDescent="0.3">
      <c r="A92" s="20" t="s">
        <v>16</v>
      </c>
      <c r="B92" s="105"/>
      <c r="C92" s="105"/>
      <c r="D92" s="111"/>
      <c r="E92" s="6" t="s">
        <v>17</v>
      </c>
      <c r="F92" s="6"/>
      <c r="G92" s="22">
        <v>730000</v>
      </c>
      <c r="H92" s="61">
        <v>0</v>
      </c>
      <c r="I92" s="61">
        <v>0</v>
      </c>
      <c r="J92" s="61">
        <v>0</v>
      </c>
      <c r="K92" s="61">
        <v>0</v>
      </c>
      <c r="L92" s="61"/>
      <c r="M92" s="61"/>
      <c r="N92" s="61"/>
      <c r="O92" s="61">
        <f t="shared" si="7"/>
        <v>0</v>
      </c>
      <c r="P92" s="61"/>
      <c r="Q92" s="61">
        <f t="shared" si="11"/>
        <v>0</v>
      </c>
      <c r="R92" s="7">
        <v>35000000</v>
      </c>
      <c r="S92" s="7"/>
      <c r="T92" s="7">
        <v>35000000</v>
      </c>
      <c r="U92" s="80"/>
      <c r="V92" s="89" t="e">
        <f>Q92-#REF!</f>
        <v>#REF!</v>
      </c>
      <c r="W92" s="89"/>
      <c r="X92" s="89"/>
      <c r="Y92" s="89"/>
      <c r="Z92" s="89"/>
      <c r="AA92" s="89"/>
      <c r="AB92" s="61"/>
      <c r="AC92" s="61"/>
      <c r="AD92" s="61">
        <f t="shared" si="12"/>
        <v>0</v>
      </c>
      <c r="AE92" s="61"/>
      <c r="AF92" s="61"/>
      <c r="AG92" s="61"/>
      <c r="AH92" s="61">
        <f t="shared" si="10"/>
        <v>0</v>
      </c>
      <c r="AI92" s="61"/>
      <c r="AJ92" s="61">
        <f t="shared" si="9"/>
        <v>0</v>
      </c>
      <c r="AK92" s="61"/>
      <c r="AL92" s="61"/>
      <c r="AM92" s="61"/>
      <c r="AN92" s="140"/>
      <c r="AO92" s="61"/>
      <c r="AP92" s="61"/>
      <c r="AQ92" s="61"/>
      <c r="AR92" s="61"/>
      <c r="AS92" s="61"/>
      <c r="AT92" s="61"/>
      <c r="AU92" s="61"/>
      <c r="AV92" s="61">
        <f t="shared" si="8"/>
        <v>0</v>
      </c>
    </row>
    <row r="93" spans="1:50" s="68" customFormat="1" ht="28" x14ac:dyDescent="0.3">
      <c r="A93" s="20" t="s">
        <v>29</v>
      </c>
      <c r="B93" s="105"/>
      <c r="C93" s="105"/>
      <c r="D93" s="111"/>
      <c r="E93" s="6" t="s">
        <v>30</v>
      </c>
      <c r="F93" s="6"/>
      <c r="G93" s="22">
        <v>730010</v>
      </c>
      <c r="H93" s="61">
        <v>0</v>
      </c>
      <c r="I93" s="61">
        <v>16119.23</v>
      </c>
      <c r="J93" s="61">
        <v>1872</v>
      </c>
      <c r="K93" s="61">
        <v>125356.62</v>
      </c>
      <c r="L93" s="61">
        <v>687428.81</v>
      </c>
      <c r="M93" s="61">
        <v>0</v>
      </c>
      <c r="N93" s="61"/>
      <c r="O93" s="61">
        <f t="shared" si="7"/>
        <v>830776.66</v>
      </c>
      <c r="P93" s="61">
        <f>70256-67601-2169-486</f>
        <v>0</v>
      </c>
      <c r="Q93" s="61">
        <f t="shared" si="11"/>
        <v>830776.66</v>
      </c>
      <c r="R93" s="7"/>
      <c r="S93" s="7">
        <v>2200000</v>
      </c>
      <c r="T93" s="34"/>
      <c r="U93" s="35"/>
      <c r="V93" s="89" t="e">
        <f>Q93-#REF!</f>
        <v>#REF!</v>
      </c>
      <c r="W93" s="89"/>
      <c r="X93" s="89"/>
      <c r="Y93" s="89"/>
      <c r="Z93" s="89"/>
      <c r="AA93" s="89"/>
      <c r="AB93" s="61"/>
      <c r="AC93" s="61"/>
      <c r="AD93" s="61">
        <f t="shared" si="12"/>
        <v>0</v>
      </c>
      <c r="AE93" s="61"/>
      <c r="AF93" s="61"/>
      <c r="AG93" s="61"/>
      <c r="AH93" s="61">
        <f t="shared" si="10"/>
        <v>0</v>
      </c>
      <c r="AI93" s="61"/>
      <c r="AJ93" s="61">
        <f t="shared" si="9"/>
        <v>0</v>
      </c>
      <c r="AK93" s="61"/>
      <c r="AL93" s="61"/>
      <c r="AM93" s="61"/>
      <c r="AN93" s="140"/>
      <c r="AO93" s="61"/>
      <c r="AP93" s="61"/>
      <c r="AQ93" s="61"/>
      <c r="AR93" s="61"/>
      <c r="AS93" s="69"/>
      <c r="AT93" s="61"/>
      <c r="AU93" s="61"/>
      <c r="AV93" s="61">
        <f t="shared" si="8"/>
        <v>830776.66</v>
      </c>
    </row>
    <row r="94" spans="1:50" s="68" customFormat="1" ht="28" x14ac:dyDescent="0.3">
      <c r="A94" s="20" t="s">
        <v>31</v>
      </c>
      <c r="B94" s="105"/>
      <c r="C94" s="105"/>
      <c r="D94" s="111"/>
      <c r="E94" s="6" t="s">
        <v>63</v>
      </c>
      <c r="F94" s="6"/>
      <c r="G94" s="22">
        <v>730020</v>
      </c>
      <c r="H94" s="61">
        <v>0</v>
      </c>
      <c r="I94" s="61">
        <v>0</v>
      </c>
      <c r="J94" s="61">
        <v>0</v>
      </c>
      <c r="K94" s="61">
        <v>0</v>
      </c>
      <c r="L94" s="61"/>
      <c r="M94" s="61"/>
      <c r="N94" s="61"/>
      <c r="O94" s="61">
        <f t="shared" si="7"/>
        <v>0</v>
      </c>
      <c r="P94" s="61"/>
      <c r="Q94" s="61">
        <f t="shared" si="11"/>
        <v>0</v>
      </c>
      <c r="R94" s="7"/>
      <c r="S94" s="7">
        <v>3900000</v>
      </c>
      <c r="T94" s="14"/>
      <c r="U94" s="15"/>
      <c r="V94" s="89" t="e">
        <f>Q94-#REF!</f>
        <v>#REF!</v>
      </c>
      <c r="W94" s="89"/>
      <c r="X94" s="89"/>
      <c r="Y94" s="89"/>
      <c r="Z94" s="89"/>
      <c r="AA94" s="89"/>
      <c r="AB94" s="61"/>
      <c r="AC94" s="61"/>
      <c r="AD94" s="61">
        <f t="shared" si="12"/>
        <v>0</v>
      </c>
      <c r="AE94" s="61"/>
      <c r="AF94" s="61"/>
      <c r="AG94" s="61"/>
      <c r="AH94" s="61">
        <f t="shared" si="10"/>
        <v>0</v>
      </c>
      <c r="AI94" s="61"/>
      <c r="AJ94" s="61">
        <f t="shared" si="9"/>
        <v>0</v>
      </c>
      <c r="AK94" s="61"/>
      <c r="AL94" s="61"/>
      <c r="AM94" s="61"/>
      <c r="AN94" s="140"/>
      <c r="AO94" s="61"/>
      <c r="AP94" s="61"/>
      <c r="AQ94" s="61"/>
      <c r="AR94" s="61"/>
      <c r="AS94" s="69"/>
      <c r="AT94" s="61"/>
      <c r="AU94" s="61"/>
      <c r="AV94" s="61">
        <f t="shared" si="8"/>
        <v>0</v>
      </c>
      <c r="AX94" s="64"/>
    </row>
    <row r="95" spans="1:50" s="68" customFormat="1" ht="42" x14ac:dyDescent="0.3">
      <c r="A95" s="20" t="s">
        <v>32</v>
      </c>
      <c r="B95" s="105"/>
      <c r="C95" s="105"/>
      <c r="D95" s="111"/>
      <c r="E95" s="6" t="s">
        <v>82</v>
      </c>
      <c r="F95" s="6"/>
      <c r="G95" s="22">
        <v>730030</v>
      </c>
      <c r="H95" s="61">
        <v>5841.12</v>
      </c>
      <c r="I95" s="61">
        <v>53976.32</v>
      </c>
      <c r="J95" s="61">
        <v>0</v>
      </c>
      <c r="K95" s="61">
        <v>47820</v>
      </c>
      <c r="L95" s="61">
        <v>45448.69</v>
      </c>
      <c r="M95" s="61">
        <v>11120.35</v>
      </c>
      <c r="N95" s="61">
        <v>0</v>
      </c>
      <c r="O95" s="61">
        <f t="shared" si="7"/>
        <v>164206.48000000001</v>
      </c>
      <c r="P95" s="61">
        <v>11112</v>
      </c>
      <c r="Q95" s="61">
        <f t="shared" si="11"/>
        <v>175318.48</v>
      </c>
      <c r="R95" s="7"/>
      <c r="S95" s="7">
        <v>5000000</v>
      </c>
      <c r="T95" s="14"/>
      <c r="U95" s="15"/>
      <c r="V95" s="89" t="e">
        <f>Q95-#REF!</f>
        <v>#REF!</v>
      </c>
      <c r="W95" s="89"/>
      <c r="X95" s="89"/>
      <c r="Y95" s="89"/>
      <c r="Z95" s="89"/>
      <c r="AA95" s="89"/>
      <c r="AB95" s="61"/>
      <c r="AC95" s="61"/>
      <c r="AD95" s="61">
        <f t="shared" si="12"/>
        <v>0</v>
      </c>
      <c r="AE95" s="61"/>
      <c r="AF95" s="61"/>
      <c r="AG95" s="61"/>
      <c r="AH95" s="61">
        <f t="shared" si="10"/>
        <v>0</v>
      </c>
      <c r="AI95" s="61"/>
      <c r="AJ95" s="61">
        <f t="shared" si="9"/>
        <v>0</v>
      </c>
      <c r="AK95" s="61"/>
      <c r="AL95" s="61"/>
      <c r="AM95" s="61"/>
      <c r="AN95" s="140"/>
      <c r="AO95" s="61"/>
      <c r="AP95" s="61"/>
      <c r="AQ95" s="61"/>
      <c r="AR95" s="61"/>
      <c r="AS95" s="69"/>
      <c r="AT95" s="61"/>
      <c r="AU95" s="61"/>
      <c r="AV95" s="61">
        <f t="shared" si="8"/>
        <v>175318.48</v>
      </c>
      <c r="AX95" s="64"/>
    </row>
    <row r="96" spans="1:50" s="68" customFormat="1" x14ac:dyDescent="0.3">
      <c r="A96" s="20" t="s">
        <v>376</v>
      </c>
      <c r="B96" s="105"/>
      <c r="C96" s="105"/>
      <c r="D96" s="111"/>
      <c r="E96" s="6" t="s">
        <v>377</v>
      </c>
      <c r="F96" s="6"/>
      <c r="G96" s="22">
        <v>730031</v>
      </c>
      <c r="H96" s="61"/>
      <c r="I96" s="61"/>
      <c r="J96" s="61"/>
      <c r="K96" s="61">
        <v>67650</v>
      </c>
      <c r="L96" s="61"/>
      <c r="M96" s="61">
        <v>0</v>
      </c>
      <c r="N96" s="61"/>
      <c r="O96" s="61">
        <f t="shared" si="7"/>
        <v>67650</v>
      </c>
      <c r="P96" s="61"/>
      <c r="Q96" s="61">
        <f t="shared" si="11"/>
        <v>67650</v>
      </c>
      <c r="R96" s="7"/>
      <c r="S96" s="7"/>
      <c r="T96" s="14"/>
      <c r="U96" s="15"/>
      <c r="V96" s="89"/>
      <c r="W96" s="89"/>
      <c r="X96" s="89"/>
      <c r="Y96" s="89"/>
      <c r="Z96" s="89"/>
      <c r="AA96" s="89"/>
      <c r="AB96" s="61"/>
      <c r="AC96" s="61"/>
      <c r="AD96" s="61">
        <f t="shared" si="12"/>
        <v>0</v>
      </c>
      <c r="AE96" s="61"/>
      <c r="AF96" s="61"/>
      <c r="AG96" s="61"/>
      <c r="AH96" s="61">
        <f t="shared" si="10"/>
        <v>0</v>
      </c>
      <c r="AI96" s="61"/>
      <c r="AJ96" s="61">
        <f t="shared" si="9"/>
        <v>0</v>
      </c>
      <c r="AK96" s="61"/>
      <c r="AL96" s="61"/>
      <c r="AM96" s="61"/>
      <c r="AN96" s="140"/>
      <c r="AO96" s="61"/>
      <c r="AP96" s="61"/>
      <c r="AQ96" s="61"/>
      <c r="AR96" s="61"/>
      <c r="AS96" s="69"/>
      <c r="AT96" s="61"/>
      <c r="AU96" s="61"/>
      <c r="AV96" s="61">
        <f t="shared" si="8"/>
        <v>67650</v>
      </c>
      <c r="AX96" s="103"/>
    </row>
    <row r="97" spans="1:48" s="68" customFormat="1" ht="28" x14ac:dyDescent="0.3">
      <c r="A97" s="20" t="s">
        <v>33</v>
      </c>
      <c r="B97" s="105"/>
      <c r="C97" s="105"/>
      <c r="D97" s="111"/>
      <c r="E97" s="6" t="s">
        <v>64</v>
      </c>
      <c r="F97" s="6"/>
      <c r="G97" s="22">
        <v>730040</v>
      </c>
      <c r="H97" s="61">
        <v>0</v>
      </c>
      <c r="I97" s="61">
        <v>22651.14</v>
      </c>
      <c r="J97" s="61">
        <v>84569.45</v>
      </c>
      <c r="K97" s="61">
        <v>478277.32</v>
      </c>
      <c r="L97" s="61"/>
      <c r="M97" s="61"/>
      <c r="N97" s="61"/>
      <c r="O97" s="61">
        <f t="shared" si="7"/>
        <v>585497.91</v>
      </c>
      <c r="P97" s="61">
        <f>18070-2587-3244-1-2237-10001</f>
        <v>0</v>
      </c>
      <c r="Q97" s="61">
        <f t="shared" si="11"/>
        <v>585497.91</v>
      </c>
      <c r="R97" s="7"/>
      <c r="S97" s="7">
        <v>900000</v>
      </c>
      <c r="T97" s="14"/>
      <c r="U97" s="15"/>
      <c r="V97" s="89" t="e">
        <f>Q97-#REF!</f>
        <v>#REF!</v>
      </c>
      <c r="W97" s="89"/>
      <c r="X97" s="89"/>
      <c r="Y97" s="89"/>
      <c r="Z97" s="89"/>
      <c r="AA97" s="89"/>
      <c r="AB97" s="61"/>
      <c r="AC97" s="61"/>
      <c r="AD97" s="61">
        <f t="shared" si="12"/>
        <v>0</v>
      </c>
      <c r="AE97" s="61"/>
      <c r="AF97" s="61"/>
      <c r="AG97" s="61"/>
      <c r="AH97" s="61">
        <f t="shared" si="10"/>
        <v>0</v>
      </c>
      <c r="AI97" s="61"/>
      <c r="AJ97" s="61">
        <f t="shared" si="9"/>
        <v>0</v>
      </c>
      <c r="AK97" s="61"/>
      <c r="AL97" s="61"/>
      <c r="AM97" s="61"/>
      <c r="AN97" s="140"/>
      <c r="AO97" s="61"/>
      <c r="AP97" s="61"/>
      <c r="AQ97" s="61"/>
      <c r="AR97" s="61"/>
      <c r="AS97" s="69"/>
      <c r="AT97" s="61"/>
      <c r="AU97" s="61"/>
      <c r="AV97" s="61">
        <f t="shared" si="8"/>
        <v>585497.91</v>
      </c>
    </row>
    <row r="98" spans="1:48" s="109" customFormat="1" ht="28" x14ac:dyDescent="0.3">
      <c r="A98" s="20" t="s">
        <v>635</v>
      </c>
      <c r="B98" s="105"/>
      <c r="C98" s="105"/>
      <c r="D98" s="111" t="s">
        <v>734</v>
      </c>
      <c r="E98" s="6" t="s">
        <v>637</v>
      </c>
      <c r="F98" s="6" t="s">
        <v>636</v>
      </c>
      <c r="G98" s="22">
        <v>730041</v>
      </c>
      <c r="H98" s="61"/>
      <c r="I98" s="61"/>
      <c r="J98" s="61"/>
      <c r="K98" s="61"/>
      <c r="L98" s="61"/>
      <c r="M98" s="61"/>
      <c r="N98" s="61"/>
      <c r="O98" s="61">
        <f t="shared" si="7"/>
        <v>0</v>
      </c>
      <c r="P98" s="61"/>
      <c r="Q98" s="61"/>
      <c r="R98" s="7"/>
      <c r="S98" s="7"/>
      <c r="T98" s="14"/>
      <c r="U98" s="15"/>
      <c r="V98" s="89"/>
      <c r="W98" s="89"/>
      <c r="X98" s="89"/>
      <c r="Y98" s="89"/>
      <c r="Z98" s="89"/>
      <c r="AA98" s="89"/>
      <c r="AB98" s="61"/>
      <c r="AC98" s="61"/>
      <c r="AD98" s="61"/>
      <c r="AE98" s="61"/>
      <c r="AF98" s="61"/>
      <c r="AG98" s="61">
        <v>59906.18</v>
      </c>
      <c r="AH98" s="61">
        <f t="shared" si="10"/>
        <v>59906.18</v>
      </c>
      <c r="AI98" s="61">
        <v>47394</v>
      </c>
      <c r="AJ98" s="61">
        <f t="shared" si="9"/>
        <v>107300.18</v>
      </c>
      <c r="AK98" s="61"/>
      <c r="AL98" s="61"/>
      <c r="AM98" s="61"/>
      <c r="AN98" s="140"/>
      <c r="AO98" s="61"/>
      <c r="AP98" s="61"/>
      <c r="AQ98" s="61"/>
      <c r="AR98" s="61"/>
      <c r="AS98" s="61"/>
      <c r="AT98" s="61"/>
      <c r="AU98" s="61"/>
      <c r="AV98" s="61">
        <f t="shared" si="8"/>
        <v>107300.18</v>
      </c>
    </row>
    <row r="99" spans="1:48" s="68" customFormat="1" ht="28" x14ac:dyDescent="0.3">
      <c r="A99" s="20" t="s">
        <v>34</v>
      </c>
      <c r="B99" s="105"/>
      <c r="C99" s="105"/>
      <c r="D99" s="111"/>
      <c r="E99" s="6" t="s">
        <v>65</v>
      </c>
      <c r="F99" s="6"/>
      <c r="G99" s="22">
        <v>730050</v>
      </c>
      <c r="H99" s="61">
        <v>0</v>
      </c>
      <c r="I99" s="61">
        <v>21218.21</v>
      </c>
      <c r="J99" s="61">
        <v>1547.78</v>
      </c>
      <c r="K99" s="61">
        <v>215574.54</v>
      </c>
      <c r="L99" s="61">
        <v>53869.19</v>
      </c>
      <c r="M99" s="61"/>
      <c r="N99" s="61"/>
      <c r="O99" s="61">
        <f t="shared" si="7"/>
        <v>292209.71999999997</v>
      </c>
      <c r="P99" s="61">
        <f>12265-9062-3203</f>
        <v>0</v>
      </c>
      <c r="Q99" s="61">
        <f t="shared" si="11"/>
        <v>292209.71999999997</v>
      </c>
      <c r="R99" s="7"/>
      <c r="S99" s="7">
        <v>340000</v>
      </c>
      <c r="T99" s="14"/>
      <c r="U99" s="15"/>
      <c r="V99" s="89" t="e">
        <f>Q99-#REF!</f>
        <v>#REF!</v>
      </c>
      <c r="W99" s="89"/>
      <c r="X99" s="89"/>
      <c r="Y99" s="89"/>
      <c r="Z99" s="89"/>
      <c r="AA99" s="89"/>
      <c r="AB99" s="61"/>
      <c r="AC99" s="61"/>
      <c r="AD99" s="61">
        <f t="shared" si="12"/>
        <v>0</v>
      </c>
      <c r="AE99" s="61"/>
      <c r="AF99" s="61"/>
      <c r="AG99" s="61"/>
      <c r="AH99" s="61">
        <f t="shared" si="10"/>
        <v>0</v>
      </c>
      <c r="AI99" s="61"/>
      <c r="AJ99" s="61">
        <f t="shared" si="9"/>
        <v>0</v>
      </c>
      <c r="AK99" s="61"/>
      <c r="AL99" s="61"/>
      <c r="AM99" s="61"/>
      <c r="AN99" s="140"/>
      <c r="AO99" s="61"/>
      <c r="AP99" s="61"/>
      <c r="AQ99" s="61"/>
      <c r="AR99" s="61"/>
      <c r="AS99" s="69"/>
      <c r="AT99" s="61"/>
      <c r="AU99" s="61"/>
      <c r="AV99" s="61">
        <f t="shared" si="8"/>
        <v>292209.71999999997</v>
      </c>
    </row>
    <row r="100" spans="1:48" s="68" customFormat="1" ht="28" x14ac:dyDescent="0.3">
      <c r="A100" s="20" t="s">
        <v>35</v>
      </c>
      <c r="B100" s="105"/>
      <c r="C100" s="105"/>
      <c r="D100" s="111"/>
      <c r="E100" s="6" t="s">
        <v>66</v>
      </c>
      <c r="F100" s="6"/>
      <c r="G100" s="22">
        <v>730060</v>
      </c>
      <c r="H100" s="61">
        <v>0</v>
      </c>
      <c r="I100" s="61">
        <v>0</v>
      </c>
      <c r="J100" s="61">
        <v>0</v>
      </c>
      <c r="K100" s="61">
        <v>0</v>
      </c>
      <c r="L100" s="61"/>
      <c r="M100" s="61"/>
      <c r="N100" s="61"/>
      <c r="O100" s="61">
        <f t="shared" si="7"/>
        <v>0</v>
      </c>
      <c r="P100" s="61"/>
      <c r="Q100" s="61">
        <f t="shared" si="11"/>
        <v>0</v>
      </c>
      <c r="R100" s="7"/>
      <c r="S100" s="7">
        <v>650000</v>
      </c>
      <c r="T100" s="14"/>
      <c r="U100" s="15"/>
      <c r="V100" s="89" t="e">
        <f>Q100-#REF!</f>
        <v>#REF!</v>
      </c>
      <c r="W100" s="89"/>
      <c r="X100" s="89"/>
      <c r="Y100" s="89"/>
      <c r="Z100" s="89"/>
      <c r="AA100" s="89"/>
      <c r="AB100" s="61"/>
      <c r="AC100" s="61"/>
      <c r="AD100" s="61">
        <f t="shared" si="12"/>
        <v>0</v>
      </c>
      <c r="AE100" s="61"/>
      <c r="AF100" s="61"/>
      <c r="AG100" s="61"/>
      <c r="AH100" s="61">
        <f t="shared" si="10"/>
        <v>0</v>
      </c>
      <c r="AI100" s="61"/>
      <c r="AJ100" s="61">
        <f t="shared" si="9"/>
        <v>0</v>
      </c>
      <c r="AK100" s="61"/>
      <c r="AL100" s="61"/>
      <c r="AM100" s="61"/>
      <c r="AN100" s="140"/>
      <c r="AO100" s="61"/>
      <c r="AP100" s="61"/>
      <c r="AQ100" s="61"/>
      <c r="AR100" s="61"/>
      <c r="AS100" s="69"/>
      <c r="AT100" s="61"/>
      <c r="AU100" s="61"/>
      <c r="AV100" s="61">
        <f t="shared" ref="AV100:AV122" si="13">Q100+AD100+AJ100+AO100+AS100+AT100+AU100</f>
        <v>0</v>
      </c>
    </row>
    <row r="101" spans="1:48" s="68" customFormat="1" x14ac:dyDescent="0.3">
      <c r="A101" s="20" t="s">
        <v>37</v>
      </c>
      <c r="B101" s="105"/>
      <c r="C101" s="105"/>
      <c r="D101" s="111"/>
      <c r="E101" s="6" t="s">
        <v>36</v>
      </c>
      <c r="F101" s="6"/>
      <c r="G101" s="22">
        <v>730070</v>
      </c>
      <c r="H101" s="61">
        <v>0</v>
      </c>
      <c r="I101" s="61">
        <v>0</v>
      </c>
      <c r="J101" s="61">
        <v>0</v>
      </c>
      <c r="K101" s="61">
        <v>0</v>
      </c>
      <c r="L101" s="61"/>
      <c r="M101" s="61"/>
      <c r="N101" s="61"/>
      <c r="O101" s="61">
        <f t="shared" si="7"/>
        <v>0</v>
      </c>
      <c r="P101" s="61"/>
      <c r="Q101" s="61">
        <f t="shared" si="11"/>
        <v>0</v>
      </c>
      <c r="R101" s="7"/>
      <c r="S101" s="7">
        <v>950000</v>
      </c>
      <c r="T101" s="14"/>
      <c r="U101" s="15"/>
      <c r="V101" s="89" t="e">
        <f>Q101-#REF!</f>
        <v>#REF!</v>
      </c>
      <c r="W101" s="89"/>
      <c r="X101" s="89"/>
      <c r="Y101" s="89"/>
      <c r="Z101" s="89"/>
      <c r="AA101" s="89"/>
      <c r="AB101" s="61"/>
      <c r="AC101" s="61"/>
      <c r="AD101" s="61">
        <f t="shared" si="12"/>
        <v>0</v>
      </c>
      <c r="AE101" s="61"/>
      <c r="AF101" s="61"/>
      <c r="AG101" s="61"/>
      <c r="AH101" s="61">
        <f t="shared" si="10"/>
        <v>0</v>
      </c>
      <c r="AI101" s="61"/>
      <c r="AJ101" s="61">
        <f t="shared" si="9"/>
        <v>0</v>
      </c>
      <c r="AK101" s="61"/>
      <c r="AL101" s="61"/>
      <c r="AM101" s="61"/>
      <c r="AN101" s="140"/>
      <c r="AO101" s="61"/>
      <c r="AP101" s="61"/>
      <c r="AQ101" s="61"/>
      <c r="AR101" s="61"/>
      <c r="AS101" s="69"/>
      <c r="AT101" s="61"/>
      <c r="AU101" s="61"/>
      <c r="AV101" s="61">
        <f t="shared" si="13"/>
        <v>0</v>
      </c>
    </row>
    <row r="102" spans="1:48" s="68" customFormat="1" ht="28" x14ac:dyDescent="0.3">
      <c r="A102" s="20" t="s">
        <v>38</v>
      </c>
      <c r="B102" s="105"/>
      <c r="C102" s="105"/>
      <c r="D102" s="111"/>
      <c r="E102" s="6" t="s">
        <v>44</v>
      </c>
      <c r="F102" s="6"/>
      <c r="G102" s="22">
        <v>730080</v>
      </c>
      <c r="H102" s="61">
        <v>0</v>
      </c>
      <c r="I102" s="61">
        <v>0</v>
      </c>
      <c r="J102" s="61">
        <v>0</v>
      </c>
      <c r="K102" s="61">
        <v>0</v>
      </c>
      <c r="L102" s="61"/>
      <c r="M102" s="61"/>
      <c r="N102" s="61"/>
      <c r="O102" s="61">
        <f t="shared" si="7"/>
        <v>0</v>
      </c>
      <c r="P102" s="61"/>
      <c r="Q102" s="61">
        <f t="shared" si="11"/>
        <v>0</v>
      </c>
      <c r="R102" s="7"/>
      <c r="S102" s="7">
        <v>1000000</v>
      </c>
      <c r="T102" s="14"/>
      <c r="U102" s="15"/>
      <c r="V102" s="89" t="e">
        <f>Q102-#REF!</f>
        <v>#REF!</v>
      </c>
      <c r="W102" s="89"/>
      <c r="X102" s="89"/>
      <c r="Y102" s="89"/>
      <c r="Z102" s="89"/>
      <c r="AA102" s="89"/>
      <c r="AB102" s="61"/>
      <c r="AC102" s="61"/>
      <c r="AD102" s="61">
        <f t="shared" si="12"/>
        <v>0</v>
      </c>
      <c r="AE102" s="61"/>
      <c r="AF102" s="61"/>
      <c r="AG102" s="61"/>
      <c r="AH102" s="61">
        <f t="shared" si="10"/>
        <v>0</v>
      </c>
      <c r="AI102" s="61"/>
      <c r="AJ102" s="61">
        <f t="shared" si="9"/>
        <v>0</v>
      </c>
      <c r="AK102" s="61"/>
      <c r="AL102" s="61"/>
      <c r="AM102" s="61"/>
      <c r="AN102" s="140"/>
      <c r="AO102" s="61"/>
      <c r="AP102" s="61"/>
      <c r="AQ102" s="61"/>
      <c r="AR102" s="61"/>
      <c r="AS102" s="69"/>
      <c r="AT102" s="61"/>
      <c r="AU102" s="61"/>
      <c r="AV102" s="61">
        <f t="shared" si="13"/>
        <v>0</v>
      </c>
    </row>
    <row r="103" spans="1:48" s="68" customFormat="1" x14ac:dyDescent="0.3">
      <c r="A103" s="20" t="s">
        <v>108</v>
      </c>
      <c r="B103" s="105"/>
      <c r="C103" s="105"/>
      <c r="D103" s="111"/>
      <c r="E103" s="6" t="s">
        <v>110</v>
      </c>
      <c r="F103" s="6"/>
      <c r="G103" s="22">
        <v>730081</v>
      </c>
      <c r="H103" s="61">
        <v>250000</v>
      </c>
      <c r="I103" s="61">
        <v>0</v>
      </c>
      <c r="J103" s="61">
        <v>0</v>
      </c>
      <c r="K103" s="61">
        <v>0</v>
      </c>
      <c r="L103" s="61"/>
      <c r="M103" s="61"/>
      <c r="N103" s="61"/>
      <c r="O103" s="61">
        <f t="shared" si="7"/>
        <v>250000</v>
      </c>
      <c r="P103" s="61"/>
      <c r="Q103" s="61">
        <f t="shared" si="11"/>
        <v>250000</v>
      </c>
      <c r="R103" s="7"/>
      <c r="S103" s="7"/>
      <c r="T103" s="14"/>
      <c r="U103" s="15"/>
      <c r="V103" s="89" t="e">
        <f>Q103-#REF!</f>
        <v>#REF!</v>
      </c>
      <c r="W103" s="89"/>
      <c r="X103" s="89"/>
      <c r="Y103" s="89"/>
      <c r="Z103" s="89"/>
      <c r="AA103" s="89"/>
      <c r="AB103" s="61"/>
      <c r="AC103" s="61"/>
      <c r="AD103" s="61">
        <f t="shared" si="12"/>
        <v>0</v>
      </c>
      <c r="AE103" s="61"/>
      <c r="AF103" s="61"/>
      <c r="AG103" s="61"/>
      <c r="AH103" s="61">
        <f t="shared" si="10"/>
        <v>0</v>
      </c>
      <c r="AI103" s="61"/>
      <c r="AJ103" s="61">
        <f t="shared" si="9"/>
        <v>0</v>
      </c>
      <c r="AK103" s="61"/>
      <c r="AL103" s="61"/>
      <c r="AM103" s="61"/>
      <c r="AN103" s="140"/>
      <c r="AO103" s="61"/>
      <c r="AP103" s="61"/>
      <c r="AQ103" s="61"/>
      <c r="AR103" s="61"/>
      <c r="AS103" s="69"/>
      <c r="AT103" s="61"/>
      <c r="AU103" s="61"/>
      <c r="AV103" s="61">
        <f t="shared" si="13"/>
        <v>250000</v>
      </c>
    </row>
    <row r="104" spans="1:48" s="68" customFormat="1" x14ac:dyDescent="0.3">
      <c r="A104" s="20" t="s">
        <v>109</v>
      </c>
      <c r="B104" s="105"/>
      <c r="C104" s="105"/>
      <c r="D104" s="111" t="s">
        <v>772</v>
      </c>
      <c r="E104" s="6" t="s">
        <v>111</v>
      </c>
      <c r="F104" s="6"/>
      <c r="G104" s="22">
        <v>730082</v>
      </c>
      <c r="H104" s="61">
        <v>0</v>
      </c>
      <c r="I104" s="61">
        <v>27455.040000000001</v>
      </c>
      <c r="J104" s="61">
        <v>9982.36</v>
      </c>
      <c r="K104" s="61">
        <v>53254.21</v>
      </c>
      <c r="L104" s="61">
        <v>5176.04</v>
      </c>
      <c r="M104" s="61">
        <v>7863.82</v>
      </c>
      <c r="N104" s="61">
        <v>7152.01</v>
      </c>
      <c r="O104" s="61">
        <f t="shared" si="7"/>
        <v>110883.48</v>
      </c>
      <c r="P104" s="61">
        <v>19118</v>
      </c>
      <c r="Q104" s="61">
        <f t="shared" si="11"/>
        <v>130001.48</v>
      </c>
      <c r="R104" s="7"/>
      <c r="S104" s="7"/>
      <c r="T104" s="14"/>
      <c r="U104" s="15"/>
      <c r="V104" s="90" t="e">
        <f>Q104-#REF!</f>
        <v>#REF!</v>
      </c>
      <c r="W104" s="90"/>
      <c r="X104" s="90"/>
      <c r="Y104" s="90"/>
      <c r="Z104" s="90"/>
      <c r="AA104" s="90"/>
      <c r="AB104" s="61"/>
      <c r="AC104" s="61"/>
      <c r="AD104" s="61">
        <f t="shared" si="12"/>
        <v>0</v>
      </c>
      <c r="AE104" s="61"/>
      <c r="AF104" s="61">
        <v>116939.85</v>
      </c>
      <c r="AG104" s="61">
        <v>1339468.8599999999</v>
      </c>
      <c r="AH104" s="61">
        <f t="shared" si="10"/>
        <v>1456408.71</v>
      </c>
      <c r="AI104" s="61">
        <v>49085</v>
      </c>
      <c r="AJ104" s="61">
        <f t="shared" si="9"/>
        <v>1505493.71</v>
      </c>
      <c r="AK104" s="61"/>
      <c r="AL104" s="61"/>
      <c r="AM104" s="61"/>
      <c r="AN104" s="140"/>
      <c r="AO104" s="61"/>
      <c r="AP104" s="61"/>
      <c r="AQ104" s="61"/>
      <c r="AR104" s="61"/>
      <c r="AS104" s="61"/>
      <c r="AT104" s="61"/>
      <c r="AU104" s="61"/>
      <c r="AV104" s="61">
        <f t="shared" si="13"/>
        <v>1635495.19</v>
      </c>
    </row>
    <row r="105" spans="1:48" s="68" customFormat="1" x14ac:dyDescent="0.3">
      <c r="A105" s="20" t="s">
        <v>430</v>
      </c>
      <c r="B105" s="105"/>
      <c r="C105" s="105"/>
      <c r="D105" s="111"/>
      <c r="E105" s="6" t="s">
        <v>432</v>
      </c>
      <c r="F105" s="6"/>
      <c r="G105" s="22">
        <v>730083</v>
      </c>
      <c r="H105" s="61"/>
      <c r="I105" s="61"/>
      <c r="J105" s="61"/>
      <c r="K105" s="61"/>
      <c r="L105" s="61"/>
      <c r="M105" s="61"/>
      <c r="N105" s="61"/>
      <c r="O105" s="61">
        <f t="shared" si="7"/>
        <v>0</v>
      </c>
      <c r="P105" s="61"/>
      <c r="Q105" s="61">
        <f t="shared" si="11"/>
        <v>0</v>
      </c>
      <c r="R105" s="7"/>
      <c r="S105" s="7"/>
      <c r="T105" s="14"/>
      <c r="U105" s="15"/>
      <c r="V105" s="90"/>
      <c r="W105" s="90"/>
      <c r="X105" s="90"/>
      <c r="Y105" s="90"/>
      <c r="Z105" s="90"/>
      <c r="AA105" s="90"/>
      <c r="AB105" s="61"/>
      <c r="AC105" s="61"/>
      <c r="AD105" s="61">
        <f t="shared" si="12"/>
        <v>0</v>
      </c>
      <c r="AE105" s="61"/>
      <c r="AF105" s="61"/>
      <c r="AG105" s="61"/>
      <c r="AH105" s="61">
        <f t="shared" si="10"/>
        <v>0</v>
      </c>
      <c r="AI105" s="61"/>
      <c r="AJ105" s="61">
        <f t="shared" si="9"/>
        <v>0</v>
      </c>
      <c r="AK105" s="61"/>
      <c r="AL105" s="61"/>
      <c r="AM105" s="61"/>
      <c r="AN105" s="140"/>
      <c r="AO105" s="61"/>
      <c r="AP105" s="61"/>
      <c r="AQ105" s="61"/>
      <c r="AR105" s="61"/>
      <c r="AS105" s="61"/>
      <c r="AT105" s="61"/>
      <c r="AU105" s="61"/>
      <c r="AV105" s="61">
        <f t="shared" si="13"/>
        <v>0</v>
      </c>
    </row>
    <row r="106" spans="1:48" s="68" customFormat="1" ht="28" x14ac:dyDescent="0.3">
      <c r="A106" s="20" t="s">
        <v>431</v>
      </c>
      <c r="B106" s="105"/>
      <c r="C106" s="105"/>
      <c r="D106" s="111"/>
      <c r="E106" s="6" t="s">
        <v>433</v>
      </c>
      <c r="F106" s="6"/>
      <c r="G106" s="22">
        <v>730084</v>
      </c>
      <c r="H106" s="61"/>
      <c r="I106" s="61"/>
      <c r="J106" s="61"/>
      <c r="K106" s="61"/>
      <c r="L106" s="61"/>
      <c r="M106" s="61"/>
      <c r="N106" s="61"/>
      <c r="O106" s="61">
        <f t="shared" si="7"/>
        <v>0</v>
      </c>
      <c r="P106" s="61"/>
      <c r="Q106" s="61">
        <f t="shared" si="11"/>
        <v>0</v>
      </c>
      <c r="R106" s="7"/>
      <c r="S106" s="7"/>
      <c r="T106" s="14"/>
      <c r="U106" s="15"/>
      <c r="V106" s="89"/>
      <c r="W106" s="89"/>
      <c r="X106" s="89"/>
      <c r="Y106" s="89"/>
      <c r="Z106" s="89"/>
      <c r="AA106" s="89"/>
      <c r="AB106" s="61"/>
      <c r="AC106" s="61"/>
      <c r="AD106" s="61">
        <f t="shared" si="12"/>
        <v>0</v>
      </c>
      <c r="AE106" s="61"/>
      <c r="AF106" s="61"/>
      <c r="AG106" s="61"/>
      <c r="AH106" s="61">
        <f t="shared" si="10"/>
        <v>0</v>
      </c>
      <c r="AI106" s="61"/>
      <c r="AJ106" s="61">
        <f t="shared" si="9"/>
        <v>0</v>
      </c>
      <c r="AK106" s="61"/>
      <c r="AL106" s="61"/>
      <c r="AM106" s="61"/>
      <c r="AN106" s="140"/>
      <c r="AO106" s="61"/>
      <c r="AP106" s="61"/>
      <c r="AQ106" s="61"/>
      <c r="AR106" s="61"/>
      <c r="AS106" s="69"/>
      <c r="AT106" s="61"/>
      <c r="AU106" s="61"/>
      <c r="AV106" s="61">
        <f t="shared" si="13"/>
        <v>0</v>
      </c>
    </row>
    <row r="107" spans="1:48" s="68" customFormat="1" ht="42" x14ac:dyDescent="0.3">
      <c r="A107" s="20" t="s">
        <v>594</v>
      </c>
      <c r="B107" s="105"/>
      <c r="C107" s="105"/>
      <c r="D107" s="111" t="s">
        <v>807</v>
      </c>
      <c r="E107" s="6" t="s">
        <v>595</v>
      </c>
      <c r="F107" s="6" t="s">
        <v>596</v>
      </c>
      <c r="G107" s="22">
        <v>730085</v>
      </c>
      <c r="H107" s="61"/>
      <c r="I107" s="61"/>
      <c r="J107" s="61"/>
      <c r="K107" s="61"/>
      <c r="L107" s="61"/>
      <c r="M107" s="61"/>
      <c r="N107" s="61"/>
      <c r="O107" s="61">
        <f t="shared" si="7"/>
        <v>0</v>
      </c>
      <c r="P107" s="61"/>
      <c r="Q107" s="61">
        <f t="shared" si="11"/>
        <v>0</v>
      </c>
      <c r="R107" s="7"/>
      <c r="S107" s="7"/>
      <c r="T107" s="14"/>
      <c r="U107" s="15"/>
      <c r="V107" s="89"/>
      <c r="W107" s="89"/>
      <c r="X107" s="89"/>
      <c r="Y107" s="89"/>
      <c r="Z107" s="89"/>
      <c r="AA107" s="89"/>
      <c r="AB107" s="61"/>
      <c r="AC107" s="61"/>
      <c r="AD107" s="61"/>
      <c r="AE107" s="61"/>
      <c r="AF107" s="61"/>
      <c r="AG107" s="61">
        <v>3435.64</v>
      </c>
      <c r="AH107" s="61">
        <f t="shared" si="10"/>
        <v>3435.64</v>
      </c>
      <c r="AI107" s="61">
        <v>96564</v>
      </c>
      <c r="AJ107" s="61">
        <f t="shared" si="9"/>
        <v>99999.64</v>
      </c>
      <c r="AK107" s="61"/>
      <c r="AL107" s="61"/>
      <c r="AM107" s="61"/>
      <c r="AN107" s="140"/>
      <c r="AO107" s="61"/>
      <c r="AP107" s="61"/>
      <c r="AQ107" s="61"/>
      <c r="AR107" s="61"/>
      <c r="AS107" s="69"/>
      <c r="AT107" s="61"/>
      <c r="AU107" s="61"/>
      <c r="AV107" s="61">
        <f t="shared" si="13"/>
        <v>99999.64</v>
      </c>
    </row>
    <row r="108" spans="1:48" s="68" customFormat="1" ht="28" x14ac:dyDescent="0.3">
      <c r="A108" s="20" t="s">
        <v>39</v>
      </c>
      <c r="B108" s="105"/>
      <c r="C108" s="105"/>
      <c r="D108" s="111"/>
      <c r="E108" s="6" t="s">
        <v>67</v>
      </c>
      <c r="F108" s="6"/>
      <c r="G108" s="22">
        <v>730090</v>
      </c>
      <c r="H108" s="61">
        <v>0</v>
      </c>
      <c r="I108" s="61">
        <v>0</v>
      </c>
      <c r="J108" s="61">
        <v>0</v>
      </c>
      <c r="K108" s="61">
        <v>0</v>
      </c>
      <c r="L108" s="61"/>
      <c r="M108" s="61"/>
      <c r="N108" s="61"/>
      <c r="O108" s="61">
        <f t="shared" si="7"/>
        <v>0</v>
      </c>
      <c r="P108" s="61"/>
      <c r="Q108" s="61">
        <f t="shared" si="11"/>
        <v>0</v>
      </c>
      <c r="R108" s="7"/>
      <c r="S108" s="7">
        <v>2700000</v>
      </c>
      <c r="T108" s="14"/>
      <c r="U108" s="15"/>
      <c r="V108" s="89" t="e">
        <f>Q108-#REF!</f>
        <v>#REF!</v>
      </c>
      <c r="W108" s="89"/>
      <c r="X108" s="89"/>
      <c r="Y108" s="89"/>
      <c r="Z108" s="89"/>
      <c r="AA108" s="89"/>
      <c r="AB108" s="61"/>
      <c r="AC108" s="61"/>
      <c r="AD108" s="61">
        <f t="shared" si="12"/>
        <v>0</v>
      </c>
      <c r="AE108" s="61"/>
      <c r="AF108" s="61"/>
      <c r="AG108" s="61"/>
      <c r="AH108" s="61">
        <f t="shared" si="10"/>
        <v>0</v>
      </c>
      <c r="AI108" s="61"/>
      <c r="AJ108" s="61">
        <f t="shared" si="9"/>
        <v>0</v>
      </c>
      <c r="AK108" s="61"/>
      <c r="AL108" s="61"/>
      <c r="AM108" s="61"/>
      <c r="AN108" s="140"/>
      <c r="AO108" s="61"/>
      <c r="AP108" s="61"/>
      <c r="AQ108" s="61"/>
      <c r="AR108" s="61"/>
      <c r="AS108" s="69"/>
      <c r="AT108" s="61"/>
      <c r="AU108" s="61"/>
      <c r="AV108" s="61">
        <f t="shared" si="13"/>
        <v>0</v>
      </c>
    </row>
    <row r="109" spans="1:48" s="68" customFormat="1" ht="28" x14ac:dyDescent="0.3">
      <c r="A109" s="20" t="s">
        <v>129</v>
      </c>
      <c r="B109" s="105"/>
      <c r="C109" s="105"/>
      <c r="D109" s="111"/>
      <c r="E109" s="6" t="s">
        <v>112</v>
      </c>
      <c r="F109" s="6"/>
      <c r="G109" s="22">
        <v>730091</v>
      </c>
      <c r="H109" s="61">
        <v>0</v>
      </c>
      <c r="I109" s="61">
        <v>3442.7</v>
      </c>
      <c r="J109" s="61">
        <v>5252.74</v>
      </c>
      <c r="K109" s="61">
        <v>3106.1</v>
      </c>
      <c r="L109" s="61"/>
      <c r="M109" s="61">
        <v>14950</v>
      </c>
      <c r="N109" s="61">
        <v>0</v>
      </c>
      <c r="O109" s="61">
        <f t="shared" si="7"/>
        <v>26751.54</v>
      </c>
      <c r="P109" s="61">
        <v>5008</v>
      </c>
      <c r="Q109" s="61">
        <f t="shared" si="11"/>
        <v>31759.54</v>
      </c>
      <c r="R109" s="7"/>
      <c r="S109" s="7"/>
      <c r="T109" s="14"/>
      <c r="U109" s="15"/>
      <c r="V109" s="89" t="e">
        <f>Q109-#REF!</f>
        <v>#REF!</v>
      </c>
      <c r="W109" s="89"/>
      <c r="X109" s="89"/>
      <c r="Y109" s="89"/>
      <c r="Z109" s="89"/>
      <c r="AA109" s="89"/>
      <c r="AB109" s="61"/>
      <c r="AC109" s="61"/>
      <c r="AD109" s="61">
        <f t="shared" si="12"/>
        <v>0</v>
      </c>
      <c r="AE109" s="61"/>
      <c r="AF109" s="61">
        <v>205000</v>
      </c>
      <c r="AG109" s="61">
        <v>577788</v>
      </c>
      <c r="AH109" s="61">
        <f t="shared" si="10"/>
        <v>782788</v>
      </c>
      <c r="AI109" s="61">
        <v>0</v>
      </c>
      <c r="AJ109" s="61">
        <f t="shared" si="9"/>
        <v>782788</v>
      </c>
      <c r="AK109" s="61"/>
      <c r="AL109" s="61"/>
      <c r="AM109" s="61"/>
      <c r="AN109" s="140"/>
      <c r="AO109" s="61"/>
      <c r="AP109" s="61"/>
      <c r="AQ109" s="61"/>
      <c r="AR109" s="61"/>
      <c r="AS109" s="69"/>
      <c r="AT109" s="61"/>
      <c r="AU109" s="61"/>
      <c r="AV109" s="61">
        <f t="shared" si="13"/>
        <v>814547.54</v>
      </c>
    </row>
    <row r="110" spans="1:48" s="68" customFormat="1" x14ac:dyDescent="0.3">
      <c r="A110" s="20" t="s">
        <v>130</v>
      </c>
      <c r="B110" s="105"/>
      <c r="C110" s="105"/>
      <c r="D110" s="111"/>
      <c r="E110" s="6" t="s">
        <v>119</v>
      </c>
      <c r="F110" s="6"/>
      <c r="G110" s="22">
        <v>730092</v>
      </c>
      <c r="H110" s="61">
        <v>0</v>
      </c>
      <c r="I110" s="61">
        <v>0</v>
      </c>
      <c r="J110" s="61">
        <v>135050</v>
      </c>
      <c r="K110" s="61">
        <v>45740.71</v>
      </c>
      <c r="L110" s="61">
        <v>426771.77</v>
      </c>
      <c r="M110" s="61">
        <v>89092.97</v>
      </c>
      <c r="N110" s="61">
        <v>0</v>
      </c>
      <c r="O110" s="61">
        <f t="shared" si="7"/>
        <v>696655.45</v>
      </c>
      <c r="P110" s="61">
        <v>301</v>
      </c>
      <c r="Q110" s="61">
        <f t="shared" si="11"/>
        <v>696956.45</v>
      </c>
      <c r="R110" s="7"/>
      <c r="S110" s="7"/>
      <c r="T110" s="14"/>
      <c r="U110" s="15"/>
      <c r="V110" s="89" t="e">
        <f>Q110-#REF!</f>
        <v>#REF!</v>
      </c>
      <c r="W110" s="89"/>
      <c r="X110" s="89"/>
      <c r="Y110" s="89"/>
      <c r="Z110" s="89"/>
      <c r="AA110" s="89"/>
      <c r="AB110" s="61"/>
      <c r="AC110" s="61"/>
      <c r="AD110" s="61">
        <f t="shared" si="12"/>
        <v>0</v>
      </c>
      <c r="AE110" s="61">
        <v>1531291.06</v>
      </c>
      <c r="AF110" s="61">
        <v>26197.5</v>
      </c>
      <c r="AG110" s="61"/>
      <c r="AH110" s="61">
        <f t="shared" si="10"/>
        <v>1557488.56</v>
      </c>
      <c r="AI110" s="61">
        <v>3815</v>
      </c>
      <c r="AJ110" s="61">
        <f t="shared" si="9"/>
        <v>1561303.56</v>
      </c>
      <c r="AK110" s="61"/>
      <c r="AL110" s="61"/>
      <c r="AM110" s="61"/>
      <c r="AN110" s="140"/>
      <c r="AO110" s="61"/>
      <c r="AP110" s="61"/>
      <c r="AQ110" s="61"/>
      <c r="AR110" s="61"/>
      <c r="AS110" s="69"/>
      <c r="AT110" s="61"/>
      <c r="AU110" s="61"/>
      <c r="AV110" s="61">
        <f t="shared" si="13"/>
        <v>2258260.0099999998</v>
      </c>
    </row>
    <row r="111" spans="1:48" s="68" customFormat="1" ht="28" x14ac:dyDescent="0.3">
      <c r="A111" s="20" t="s">
        <v>131</v>
      </c>
      <c r="B111" s="105"/>
      <c r="C111" s="105"/>
      <c r="D111" s="111"/>
      <c r="E111" s="6" t="s">
        <v>120</v>
      </c>
      <c r="F111" s="6"/>
      <c r="G111" s="22">
        <v>730093</v>
      </c>
      <c r="H111" s="61">
        <v>0</v>
      </c>
      <c r="I111" s="61">
        <v>0</v>
      </c>
      <c r="J111" s="61">
        <v>0</v>
      </c>
      <c r="K111" s="61">
        <v>0</v>
      </c>
      <c r="L111" s="61">
        <v>0</v>
      </c>
      <c r="M111" s="61">
        <v>0</v>
      </c>
      <c r="N111" s="61"/>
      <c r="O111" s="61">
        <f t="shared" si="7"/>
        <v>0</v>
      </c>
      <c r="P111" s="61"/>
      <c r="Q111" s="61">
        <f t="shared" si="11"/>
        <v>0</v>
      </c>
      <c r="R111" s="7"/>
      <c r="S111" s="7"/>
      <c r="T111" s="14"/>
      <c r="U111" s="15"/>
      <c r="V111" s="89" t="e">
        <f>Q111-#REF!</f>
        <v>#REF!</v>
      </c>
      <c r="W111" s="89"/>
      <c r="X111" s="89"/>
      <c r="Y111" s="89"/>
      <c r="Z111" s="89"/>
      <c r="AA111" s="89"/>
      <c r="AB111" s="61"/>
      <c r="AC111" s="61"/>
      <c r="AD111" s="61">
        <f t="shared" si="12"/>
        <v>0</v>
      </c>
      <c r="AE111" s="61"/>
      <c r="AF111" s="61"/>
      <c r="AG111" s="61"/>
      <c r="AH111" s="61">
        <f t="shared" si="10"/>
        <v>0</v>
      </c>
      <c r="AI111" s="61"/>
      <c r="AJ111" s="61">
        <f t="shared" si="9"/>
        <v>0</v>
      </c>
      <c r="AK111" s="61"/>
      <c r="AL111" s="61"/>
      <c r="AM111" s="61"/>
      <c r="AN111" s="140"/>
      <c r="AO111" s="61"/>
      <c r="AP111" s="61"/>
      <c r="AQ111" s="61"/>
      <c r="AR111" s="61"/>
      <c r="AS111" s="69"/>
      <c r="AT111" s="61"/>
      <c r="AU111" s="61"/>
      <c r="AV111" s="61">
        <f t="shared" si="13"/>
        <v>0</v>
      </c>
    </row>
    <row r="112" spans="1:48" s="68" customFormat="1" x14ac:dyDescent="0.3">
      <c r="A112" s="20" t="s">
        <v>157</v>
      </c>
      <c r="B112" s="105"/>
      <c r="C112" s="105"/>
      <c r="D112" s="111" t="s">
        <v>773</v>
      </c>
      <c r="E112" s="6" t="s">
        <v>158</v>
      </c>
      <c r="F112" s="6"/>
      <c r="G112" s="22">
        <v>730094</v>
      </c>
      <c r="H112" s="61">
        <v>0</v>
      </c>
      <c r="I112" s="61">
        <v>23911</v>
      </c>
      <c r="J112" s="61">
        <v>0</v>
      </c>
      <c r="K112" s="61">
        <v>0</v>
      </c>
      <c r="L112" s="61">
        <v>0</v>
      </c>
      <c r="M112" s="61">
        <v>0</v>
      </c>
      <c r="N112" s="61"/>
      <c r="O112" s="61">
        <f t="shared" si="7"/>
        <v>23911</v>
      </c>
      <c r="P112" s="61"/>
      <c r="Q112" s="61">
        <f t="shared" si="11"/>
        <v>23911</v>
      </c>
      <c r="R112" s="7"/>
      <c r="S112" s="7"/>
      <c r="T112" s="14"/>
      <c r="U112" s="15"/>
      <c r="V112" s="90" t="e">
        <f>Q112-#REF!</f>
        <v>#REF!</v>
      </c>
      <c r="W112" s="90"/>
      <c r="X112" s="90"/>
      <c r="Y112" s="90"/>
      <c r="Z112" s="90"/>
      <c r="AA112" s="90"/>
      <c r="AB112" s="61"/>
      <c r="AC112" s="61"/>
      <c r="AD112" s="61">
        <f t="shared" si="12"/>
        <v>0</v>
      </c>
      <c r="AE112" s="61"/>
      <c r="AF112" s="61"/>
      <c r="AG112" s="61"/>
      <c r="AH112" s="61">
        <f t="shared" si="10"/>
        <v>0</v>
      </c>
      <c r="AI112" s="61"/>
      <c r="AJ112" s="61">
        <f t="shared" si="9"/>
        <v>0</v>
      </c>
      <c r="AK112" s="61"/>
      <c r="AL112" s="61"/>
      <c r="AM112" s="61"/>
      <c r="AN112" s="140"/>
      <c r="AO112" s="61"/>
      <c r="AP112" s="61"/>
      <c r="AQ112" s="61"/>
      <c r="AR112" s="61"/>
      <c r="AS112" s="61"/>
      <c r="AT112" s="61"/>
      <c r="AU112" s="61"/>
      <c r="AV112" s="61">
        <f t="shared" si="13"/>
        <v>23911</v>
      </c>
    </row>
    <row r="113" spans="1:48" s="68" customFormat="1" ht="28" x14ac:dyDescent="0.3">
      <c r="A113" s="20" t="s">
        <v>267</v>
      </c>
      <c r="B113" s="105"/>
      <c r="C113" s="105"/>
      <c r="D113" s="111"/>
      <c r="E113" s="6" t="s">
        <v>270</v>
      </c>
      <c r="F113" s="6" t="s">
        <v>315</v>
      </c>
      <c r="G113" s="22">
        <v>730095</v>
      </c>
      <c r="H113" s="61">
        <v>0</v>
      </c>
      <c r="I113" s="61">
        <v>0</v>
      </c>
      <c r="J113" s="61">
        <v>0</v>
      </c>
      <c r="K113" s="61">
        <v>14124.35</v>
      </c>
      <c r="L113" s="61">
        <v>8114.44</v>
      </c>
      <c r="M113" s="61">
        <v>0</v>
      </c>
      <c r="N113" s="61">
        <v>0</v>
      </c>
      <c r="O113" s="61">
        <f t="shared" si="7"/>
        <v>22238.79</v>
      </c>
      <c r="P113" s="61">
        <v>12762</v>
      </c>
      <c r="Q113" s="61">
        <f t="shared" si="11"/>
        <v>35000.79</v>
      </c>
      <c r="R113" s="7"/>
      <c r="S113" s="7"/>
      <c r="T113" s="14"/>
      <c r="U113" s="15"/>
      <c r="V113" s="89" t="e">
        <f>Q113-#REF!</f>
        <v>#REF!</v>
      </c>
      <c r="W113" s="89"/>
      <c r="X113" s="89"/>
      <c r="Y113" s="89"/>
      <c r="Z113" s="89"/>
      <c r="AA113" s="89"/>
      <c r="AB113" s="61"/>
      <c r="AC113" s="61"/>
      <c r="AD113" s="61">
        <f t="shared" si="12"/>
        <v>0</v>
      </c>
      <c r="AE113" s="61"/>
      <c r="AF113" s="61"/>
      <c r="AG113" s="61"/>
      <c r="AH113" s="61">
        <f t="shared" si="10"/>
        <v>0</v>
      </c>
      <c r="AI113" s="61"/>
      <c r="AJ113" s="61">
        <f t="shared" si="9"/>
        <v>0</v>
      </c>
      <c r="AK113" s="61"/>
      <c r="AL113" s="61"/>
      <c r="AM113" s="61"/>
      <c r="AN113" s="140"/>
      <c r="AO113" s="61"/>
      <c r="AP113" s="61"/>
      <c r="AQ113" s="61"/>
      <c r="AR113" s="61"/>
      <c r="AS113" s="69"/>
      <c r="AT113" s="61"/>
      <c r="AU113" s="61"/>
      <c r="AV113" s="61">
        <f t="shared" si="13"/>
        <v>35000.79</v>
      </c>
    </row>
    <row r="114" spans="1:48" s="68" customFormat="1" ht="28" x14ac:dyDescent="0.3">
      <c r="A114" s="20" t="s">
        <v>268</v>
      </c>
      <c r="B114" s="105"/>
      <c r="C114" s="105"/>
      <c r="D114" s="111"/>
      <c r="E114" s="6" t="s">
        <v>269</v>
      </c>
      <c r="F114" s="6" t="s">
        <v>316</v>
      </c>
      <c r="G114" s="22">
        <v>730096</v>
      </c>
      <c r="H114" s="61">
        <v>0</v>
      </c>
      <c r="I114" s="61">
        <v>0</v>
      </c>
      <c r="J114" s="61">
        <v>0</v>
      </c>
      <c r="K114" s="61">
        <v>0</v>
      </c>
      <c r="L114" s="61"/>
      <c r="M114" s="61"/>
      <c r="N114" s="61"/>
      <c r="O114" s="61">
        <f t="shared" si="7"/>
        <v>0</v>
      </c>
      <c r="P114" s="61"/>
      <c r="Q114" s="61">
        <f t="shared" si="11"/>
        <v>0</v>
      </c>
      <c r="R114" s="7"/>
      <c r="S114" s="7"/>
      <c r="T114" s="14"/>
      <c r="U114" s="15"/>
      <c r="V114" s="89" t="e">
        <f>Q114-#REF!</f>
        <v>#REF!</v>
      </c>
      <c r="W114" s="89"/>
      <c r="X114" s="89"/>
      <c r="Y114" s="89"/>
      <c r="Z114" s="89"/>
      <c r="AA114" s="89"/>
      <c r="AB114" s="61"/>
      <c r="AC114" s="61"/>
      <c r="AD114" s="61">
        <f t="shared" si="12"/>
        <v>0</v>
      </c>
      <c r="AE114" s="61"/>
      <c r="AF114" s="61">
        <v>0</v>
      </c>
      <c r="AG114" s="61"/>
      <c r="AH114" s="61">
        <f t="shared" si="10"/>
        <v>0</v>
      </c>
      <c r="AI114" s="61">
        <v>75000</v>
      </c>
      <c r="AJ114" s="61">
        <f t="shared" si="9"/>
        <v>75000</v>
      </c>
      <c r="AK114" s="61"/>
      <c r="AL114" s="61"/>
      <c r="AM114" s="61"/>
      <c r="AN114" s="140"/>
      <c r="AO114" s="61"/>
      <c r="AP114" s="61"/>
      <c r="AQ114" s="61"/>
      <c r="AR114" s="61"/>
      <c r="AS114" s="69"/>
      <c r="AT114" s="61"/>
      <c r="AU114" s="61"/>
      <c r="AV114" s="61">
        <f t="shared" si="13"/>
        <v>75000</v>
      </c>
    </row>
    <row r="115" spans="1:48" s="68" customFormat="1" x14ac:dyDescent="0.3">
      <c r="A115" s="20" t="s">
        <v>434</v>
      </c>
      <c r="B115" s="105"/>
      <c r="C115" s="105"/>
      <c r="D115" s="111"/>
      <c r="E115" s="6" t="s">
        <v>436</v>
      </c>
      <c r="F115" s="6" t="s">
        <v>438</v>
      </c>
      <c r="G115" s="22">
        <v>730097</v>
      </c>
      <c r="H115" s="61"/>
      <c r="I115" s="61"/>
      <c r="J115" s="61"/>
      <c r="K115" s="61"/>
      <c r="L115" s="61"/>
      <c r="M115" s="61"/>
      <c r="N115" s="61"/>
      <c r="O115" s="61">
        <f t="shared" si="7"/>
        <v>0</v>
      </c>
      <c r="P115" s="61"/>
      <c r="Q115" s="61">
        <f t="shared" si="11"/>
        <v>0</v>
      </c>
      <c r="R115" s="7"/>
      <c r="S115" s="7"/>
      <c r="T115" s="14"/>
      <c r="U115" s="15"/>
      <c r="V115" s="89"/>
      <c r="W115" s="89"/>
      <c r="X115" s="89"/>
      <c r="Y115" s="89"/>
      <c r="Z115" s="89"/>
      <c r="AA115" s="89"/>
      <c r="AB115" s="61"/>
      <c r="AC115" s="61"/>
      <c r="AD115" s="61">
        <f t="shared" si="12"/>
        <v>0</v>
      </c>
      <c r="AE115" s="61">
        <v>7503.68</v>
      </c>
      <c r="AF115" s="61">
        <v>0</v>
      </c>
      <c r="AG115" s="61"/>
      <c r="AH115" s="61">
        <f t="shared" si="10"/>
        <v>7503.68</v>
      </c>
      <c r="AI115" s="61">
        <v>92496</v>
      </c>
      <c r="AJ115" s="61">
        <f t="shared" si="9"/>
        <v>99999.679999999993</v>
      </c>
      <c r="AK115" s="61"/>
      <c r="AL115" s="61"/>
      <c r="AM115" s="61"/>
      <c r="AN115" s="140"/>
      <c r="AO115" s="61"/>
      <c r="AP115" s="61"/>
      <c r="AQ115" s="61"/>
      <c r="AR115" s="61"/>
      <c r="AS115" s="69"/>
      <c r="AT115" s="61"/>
      <c r="AU115" s="61"/>
      <c r="AV115" s="61">
        <f t="shared" si="13"/>
        <v>99999.679999999993</v>
      </c>
    </row>
    <row r="116" spans="1:48" s="68" customFormat="1" x14ac:dyDescent="0.3">
      <c r="A116" s="20" t="s">
        <v>435</v>
      </c>
      <c r="B116" s="105"/>
      <c r="C116" s="105"/>
      <c r="D116" s="111"/>
      <c r="E116" s="6" t="s">
        <v>437</v>
      </c>
      <c r="F116" s="6" t="s">
        <v>439</v>
      </c>
      <c r="G116" s="22">
        <v>730098</v>
      </c>
      <c r="H116" s="61"/>
      <c r="I116" s="61"/>
      <c r="J116" s="61"/>
      <c r="K116" s="61"/>
      <c r="L116" s="61"/>
      <c r="M116" s="61"/>
      <c r="N116" s="61"/>
      <c r="O116" s="61">
        <f t="shared" si="7"/>
        <v>0</v>
      </c>
      <c r="P116" s="61"/>
      <c r="Q116" s="61">
        <f t="shared" si="11"/>
        <v>0</v>
      </c>
      <c r="R116" s="7"/>
      <c r="S116" s="7"/>
      <c r="T116" s="14"/>
      <c r="U116" s="15"/>
      <c r="V116" s="89"/>
      <c r="W116" s="89"/>
      <c r="X116" s="89"/>
      <c r="Y116" s="89"/>
      <c r="Z116" s="89"/>
      <c r="AA116" s="89"/>
      <c r="AB116" s="61"/>
      <c r="AC116" s="61"/>
      <c r="AD116" s="61">
        <f t="shared" si="12"/>
        <v>0</v>
      </c>
      <c r="AE116" s="61"/>
      <c r="AF116" s="61">
        <v>3862</v>
      </c>
      <c r="AG116" s="61">
        <v>0</v>
      </c>
      <c r="AH116" s="61">
        <f t="shared" si="10"/>
        <v>3862</v>
      </c>
      <c r="AI116" s="61">
        <v>14057</v>
      </c>
      <c r="AJ116" s="61">
        <f t="shared" si="9"/>
        <v>17919</v>
      </c>
      <c r="AK116" s="61"/>
      <c r="AL116" s="61"/>
      <c r="AM116" s="61"/>
      <c r="AN116" s="140"/>
      <c r="AO116" s="61"/>
      <c r="AP116" s="61"/>
      <c r="AQ116" s="61"/>
      <c r="AR116" s="61"/>
      <c r="AS116" s="69"/>
      <c r="AT116" s="61"/>
      <c r="AU116" s="61"/>
      <c r="AV116" s="61">
        <f t="shared" si="13"/>
        <v>17919</v>
      </c>
    </row>
    <row r="117" spans="1:48" s="68" customFormat="1" x14ac:dyDescent="0.3">
      <c r="A117" s="20" t="s">
        <v>539</v>
      </c>
      <c r="B117" s="105"/>
      <c r="C117" s="105"/>
      <c r="D117" s="111"/>
      <c r="E117" s="6" t="s">
        <v>540</v>
      </c>
      <c r="F117" s="6"/>
      <c r="G117" s="22">
        <v>730099</v>
      </c>
      <c r="H117" s="61"/>
      <c r="I117" s="61"/>
      <c r="J117" s="61"/>
      <c r="K117" s="61"/>
      <c r="L117" s="61"/>
      <c r="M117" s="61"/>
      <c r="N117" s="61"/>
      <c r="O117" s="61">
        <f t="shared" si="7"/>
        <v>0</v>
      </c>
      <c r="P117" s="61"/>
      <c r="Q117" s="61">
        <f t="shared" si="11"/>
        <v>0</v>
      </c>
      <c r="R117" s="7"/>
      <c r="S117" s="7"/>
      <c r="T117" s="14"/>
      <c r="U117" s="15"/>
      <c r="V117" s="89"/>
      <c r="W117" s="89"/>
      <c r="X117" s="89"/>
      <c r="Y117" s="89"/>
      <c r="Z117" s="89"/>
      <c r="AA117" s="89"/>
      <c r="AB117" s="61"/>
      <c r="AC117" s="61"/>
      <c r="AD117" s="61">
        <f>SUM(AB117:AC117)</f>
        <v>0</v>
      </c>
      <c r="AE117" s="61"/>
      <c r="AF117" s="61">
        <v>8153</v>
      </c>
      <c r="AG117" s="61">
        <v>33110.99</v>
      </c>
      <c r="AH117" s="61">
        <f t="shared" si="10"/>
        <v>41263.99</v>
      </c>
      <c r="AI117" s="61">
        <v>5075</v>
      </c>
      <c r="AJ117" s="61">
        <f t="shared" si="9"/>
        <v>46338.99</v>
      </c>
      <c r="AK117" s="61"/>
      <c r="AL117" s="61"/>
      <c r="AM117" s="61"/>
      <c r="AN117" s="140"/>
      <c r="AO117" s="61"/>
      <c r="AP117" s="61"/>
      <c r="AQ117" s="61"/>
      <c r="AR117" s="61"/>
      <c r="AS117" s="69"/>
      <c r="AT117" s="61"/>
      <c r="AU117" s="61"/>
      <c r="AV117" s="61">
        <f t="shared" si="13"/>
        <v>46338.99</v>
      </c>
    </row>
    <row r="118" spans="1:48" s="68" customFormat="1" x14ac:dyDescent="0.3">
      <c r="A118" s="20" t="s">
        <v>566</v>
      </c>
      <c r="B118" s="105"/>
      <c r="C118" s="105"/>
      <c r="D118" s="111"/>
      <c r="E118" s="6" t="s">
        <v>567</v>
      </c>
      <c r="F118" s="6"/>
      <c r="G118" s="22">
        <v>731100</v>
      </c>
      <c r="H118" s="61"/>
      <c r="I118" s="61"/>
      <c r="J118" s="61"/>
      <c r="K118" s="61"/>
      <c r="L118" s="61"/>
      <c r="M118" s="61"/>
      <c r="N118" s="61"/>
      <c r="O118" s="61">
        <f t="shared" si="7"/>
        <v>0</v>
      </c>
      <c r="P118" s="61"/>
      <c r="Q118" s="61">
        <f t="shared" si="11"/>
        <v>0</v>
      </c>
      <c r="R118" s="7"/>
      <c r="S118" s="7"/>
      <c r="T118" s="14"/>
      <c r="U118" s="15"/>
      <c r="V118" s="89"/>
      <c r="W118" s="89"/>
      <c r="X118" s="89"/>
      <c r="Y118" s="89"/>
      <c r="Z118" s="89"/>
      <c r="AA118" s="89"/>
      <c r="AB118" s="61"/>
      <c r="AC118" s="61"/>
      <c r="AD118" s="61"/>
      <c r="AE118" s="61"/>
      <c r="AF118" s="61"/>
      <c r="AG118" s="61">
        <v>38984</v>
      </c>
      <c r="AH118" s="61">
        <f>SUM(AE118:AG118)</f>
        <v>38984</v>
      </c>
      <c r="AI118" s="61">
        <v>16</v>
      </c>
      <c r="AJ118" s="61">
        <f t="shared" si="9"/>
        <v>39000</v>
      </c>
      <c r="AK118" s="61"/>
      <c r="AL118" s="61"/>
      <c r="AM118" s="61"/>
      <c r="AN118" s="140"/>
      <c r="AO118" s="61"/>
      <c r="AP118" s="61"/>
      <c r="AQ118" s="61"/>
      <c r="AR118" s="61"/>
      <c r="AS118" s="69"/>
      <c r="AT118" s="61"/>
      <c r="AU118" s="61"/>
      <c r="AV118" s="61">
        <f t="shared" si="13"/>
        <v>39000</v>
      </c>
    </row>
    <row r="119" spans="1:48" s="68" customFormat="1" ht="28" x14ac:dyDescent="0.3">
      <c r="A119" s="20" t="s">
        <v>597</v>
      </c>
      <c r="B119" s="105"/>
      <c r="C119" s="105"/>
      <c r="D119" s="111" t="s">
        <v>729</v>
      </c>
      <c r="E119" s="6" t="s">
        <v>598</v>
      </c>
      <c r="F119" s="6" t="s">
        <v>599</v>
      </c>
      <c r="G119" s="22">
        <v>731101</v>
      </c>
      <c r="H119" s="61"/>
      <c r="I119" s="61"/>
      <c r="J119" s="61"/>
      <c r="K119" s="61"/>
      <c r="L119" s="61"/>
      <c r="M119" s="61"/>
      <c r="N119" s="61"/>
      <c r="O119" s="61">
        <f t="shared" si="7"/>
        <v>0</v>
      </c>
      <c r="P119" s="61"/>
      <c r="Q119" s="61">
        <f t="shared" si="11"/>
        <v>0</v>
      </c>
      <c r="R119" s="7"/>
      <c r="S119" s="7"/>
      <c r="T119" s="14"/>
      <c r="U119" s="15"/>
      <c r="V119" s="89"/>
      <c r="W119" s="89"/>
      <c r="X119" s="89"/>
      <c r="Y119" s="89"/>
      <c r="Z119" s="89"/>
      <c r="AA119" s="89"/>
      <c r="AB119" s="61"/>
      <c r="AC119" s="61"/>
      <c r="AD119" s="61"/>
      <c r="AE119" s="61"/>
      <c r="AF119" s="61"/>
      <c r="AG119" s="61"/>
      <c r="AH119" s="61">
        <f t="shared" si="10"/>
        <v>0</v>
      </c>
      <c r="AI119" s="61">
        <v>0</v>
      </c>
      <c r="AJ119" s="61">
        <f t="shared" si="9"/>
        <v>0</v>
      </c>
      <c r="AK119" s="61"/>
      <c r="AL119" s="61"/>
      <c r="AM119" s="61"/>
      <c r="AN119" s="140"/>
      <c r="AO119" s="61"/>
      <c r="AP119" s="61"/>
      <c r="AQ119" s="61"/>
      <c r="AR119" s="61"/>
      <c r="AS119" s="69"/>
      <c r="AT119" s="61"/>
      <c r="AU119" s="61"/>
      <c r="AV119" s="61">
        <f t="shared" si="13"/>
        <v>0</v>
      </c>
    </row>
    <row r="120" spans="1:48" s="68" customFormat="1" ht="28" x14ac:dyDescent="0.3">
      <c r="A120" s="20" t="s">
        <v>602</v>
      </c>
      <c r="B120" s="105"/>
      <c r="C120" s="105"/>
      <c r="D120" s="111" t="s">
        <v>774</v>
      </c>
      <c r="E120" s="6" t="s">
        <v>600</v>
      </c>
      <c r="F120" s="6" t="s">
        <v>601</v>
      </c>
      <c r="G120" s="22">
        <v>731102</v>
      </c>
      <c r="H120" s="61"/>
      <c r="I120" s="61"/>
      <c r="J120" s="61"/>
      <c r="K120" s="61"/>
      <c r="L120" s="61"/>
      <c r="M120" s="61"/>
      <c r="N120" s="61"/>
      <c r="O120" s="61">
        <f t="shared" si="7"/>
        <v>0</v>
      </c>
      <c r="P120" s="61"/>
      <c r="Q120" s="61">
        <f t="shared" si="11"/>
        <v>0</v>
      </c>
      <c r="R120" s="7"/>
      <c r="S120" s="7"/>
      <c r="T120" s="14"/>
      <c r="U120" s="15"/>
      <c r="V120" s="89"/>
      <c r="W120" s="89"/>
      <c r="X120" s="89"/>
      <c r="Y120" s="89"/>
      <c r="Z120" s="89"/>
      <c r="AA120" s="89"/>
      <c r="AB120" s="61"/>
      <c r="AC120" s="61"/>
      <c r="AD120" s="61"/>
      <c r="AE120" s="61"/>
      <c r="AF120" s="61"/>
      <c r="AG120" s="61">
        <v>38253</v>
      </c>
      <c r="AH120" s="61">
        <f t="shared" si="10"/>
        <v>38253</v>
      </c>
      <c r="AI120" s="61">
        <v>0</v>
      </c>
      <c r="AJ120" s="61">
        <f t="shared" si="9"/>
        <v>38253</v>
      </c>
      <c r="AK120" s="61"/>
      <c r="AL120" s="61"/>
      <c r="AM120" s="61"/>
      <c r="AN120" s="140"/>
      <c r="AO120" s="61"/>
      <c r="AP120" s="61"/>
      <c r="AQ120" s="61"/>
      <c r="AR120" s="61"/>
      <c r="AS120" s="69"/>
      <c r="AT120" s="61"/>
      <c r="AU120" s="61"/>
      <c r="AV120" s="61">
        <f t="shared" si="13"/>
        <v>38253</v>
      </c>
    </row>
    <row r="121" spans="1:48" s="68" customFormat="1" ht="28" x14ac:dyDescent="0.3">
      <c r="A121" s="20" t="s">
        <v>603</v>
      </c>
      <c r="B121" s="105"/>
      <c r="C121" s="105"/>
      <c r="D121" s="111" t="s">
        <v>743</v>
      </c>
      <c r="E121" s="6" t="s">
        <v>604</v>
      </c>
      <c r="F121" s="6" t="s">
        <v>605</v>
      </c>
      <c r="G121" s="22">
        <v>731103</v>
      </c>
      <c r="H121" s="61"/>
      <c r="I121" s="61"/>
      <c r="J121" s="61"/>
      <c r="K121" s="61"/>
      <c r="L121" s="61"/>
      <c r="M121" s="61"/>
      <c r="N121" s="61"/>
      <c r="O121" s="61">
        <f t="shared" si="7"/>
        <v>0</v>
      </c>
      <c r="P121" s="61"/>
      <c r="Q121" s="61">
        <f t="shared" si="11"/>
        <v>0</v>
      </c>
      <c r="R121" s="7"/>
      <c r="S121" s="7"/>
      <c r="T121" s="14"/>
      <c r="U121" s="15"/>
      <c r="V121" s="89"/>
      <c r="W121" s="89"/>
      <c r="X121" s="89"/>
      <c r="Y121" s="89"/>
      <c r="Z121" s="89"/>
      <c r="AA121" s="89"/>
      <c r="AB121" s="61"/>
      <c r="AC121" s="61"/>
      <c r="AD121" s="61"/>
      <c r="AE121" s="61">
        <v>0</v>
      </c>
      <c r="AF121" s="61">
        <v>0</v>
      </c>
      <c r="AG121" s="61">
        <v>10655.15</v>
      </c>
      <c r="AH121" s="61">
        <f t="shared" si="10"/>
        <v>10655.15</v>
      </c>
      <c r="AI121" s="61">
        <v>439345</v>
      </c>
      <c r="AJ121" s="61">
        <f t="shared" si="9"/>
        <v>450000.15</v>
      </c>
      <c r="AK121" s="61"/>
      <c r="AL121" s="61"/>
      <c r="AM121" s="61"/>
      <c r="AN121" s="140"/>
      <c r="AO121" s="61"/>
      <c r="AP121" s="61"/>
      <c r="AQ121" s="61"/>
      <c r="AR121" s="61"/>
      <c r="AS121" s="69"/>
      <c r="AT121" s="61"/>
      <c r="AU121" s="61"/>
      <c r="AV121" s="61">
        <f t="shared" si="13"/>
        <v>450000.15</v>
      </c>
    </row>
    <row r="122" spans="1:48" s="68" customFormat="1" x14ac:dyDescent="0.3">
      <c r="A122" s="20" t="s">
        <v>819</v>
      </c>
      <c r="B122" s="105"/>
      <c r="C122" s="105"/>
      <c r="D122" s="111"/>
      <c r="E122" s="139" t="s">
        <v>821</v>
      </c>
      <c r="F122" s="6"/>
      <c r="G122" s="22">
        <v>731104</v>
      </c>
      <c r="H122" s="61"/>
      <c r="I122" s="61"/>
      <c r="J122" s="61"/>
      <c r="K122" s="61"/>
      <c r="L122" s="61"/>
      <c r="M122" s="61"/>
      <c r="N122" s="61"/>
      <c r="O122" s="61">
        <f t="shared" si="7"/>
        <v>0</v>
      </c>
      <c r="P122" s="61">
        <v>35000</v>
      </c>
      <c r="Q122" s="61">
        <f>O122+P122</f>
        <v>35000</v>
      </c>
      <c r="R122" s="7"/>
      <c r="S122" s="7"/>
      <c r="T122" s="14"/>
      <c r="U122" s="15"/>
      <c r="V122" s="89"/>
      <c r="W122" s="89"/>
      <c r="X122" s="89"/>
      <c r="Y122" s="89"/>
      <c r="Z122" s="89"/>
      <c r="AA122" s="89"/>
      <c r="AB122" s="61"/>
      <c r="AC122" s="61"/>
      <c r="AD122" s="61"/>
      <c r="AE122" s="61"/>
      <c r="AF122" s="61"/>
      <c r="AG122" s="61"/>
      <c r="AH122" s="61">
        <f t="shared" si="10"/>
        <v>0</v>
      </c>
      <c r="AI122" s="61"/>
      <c r="AJ122" s="61">
        <f>AH122+AI122</f>
        <v>0</v>
      </c>
      <c r="AK122" s="61"/>
      <c r="AL122" s="61"/>
      <c r="AM122" s="61"/>
      <c r="AN122" s="140"/>
      <c r="AO122" s="61"/>
      <c r="AP122" s="61"/>
      <c r="AQ122" s="61"/>
      <c r="AR122" s="61"/>
      <c r="AS122" s="69"/>
      <c r="AT122" s="61"/>
      <c r="AU122" s="61"/>
      <c r="AV122" s="61">
        <f t="shared" si="13"/>
        <v>35000</v>
      </c>
    </row>
    <row r="123" spans="1:48" s="68" customFormat="1" x14ac:dyDescent="0.3">
      <c r="A123" s="20" t="s">
        <v>820</v>
      </c>
      <c r="B123" s="105"/>
      <c r="C123" s="105"/>
      <c r="D123" s="111"/>
      <c r="E123" s="139" t="s">
        <v>822</v>
      </c>
      <c r="F123" s="6"/>
      <c r="G123" s="22">
        <v>731105</v>
      </c>
      <c r="H123" s="61"/>
      <c r="I123" s="61"/>
      <c r="J123" s="61"/>
      <c r="K123" s="61"/>
      <c r="L123" s="61"/>
      <c r="M123" s="61"/>
      <c r="N123" s="61"/>
      <c r="O123" s="61">
        <f t="shared" si="7"/>
        <v>0</v>
      </c>
      <c r="P123" s="61"/>
      <c r="Q123" s="61"/>
      <c r="R123" s="7"/>
      <c r="S123" s="7"/>
      <c r="T123" s="14"/>
      <c r="U123" s="15"/>
      <c r="V123" s="89"/>
      <c r="W123" s="89"/>
      <c r="X123" s="89"/>
      <c r="Y123" s="89"/>
      <c r="Z123" s="89"/>
      <c r="AA123" s="89"/>
      <c r="AB123" s="61"/>
      <c r="AC123" s="61"/>
      <c r="AD123" s="61"/>
      <c r="AE123" s="61"/>
      <c r="AF123" s="61"/>
      <c r="AG123" s="61"/>
      <c r="AH123" s="61">
        <f t="shared" si="10"/>
        <v>0</v>
      </c>
      <c r="AI123" s="61">
        <v>29138</v>
      </c>
      <c r="AJ123" s="61">
        <f>AH123+AI123</f>
        <v>29138</v>
      </c>
      <c r="AK123" s="61"/>
      <c r="AL123" s="61"/>
      <c r="AM123" s="61"/>
      <c r="AN123" s="140"/>
      <c r="AO123" s="61"/>
      <c r="AP123" s="61"/>
      <c r="AQ123" s="61"/>
      <c r="AR123" s="61"/>
      <c r="AS123" s="69"/>
      <c r="AT123" s="61"/>
      <c r="AU123" s="61"/>
      <c r="AV123" s="61"/>
    </row>
    <row r="124" spans="1:48" s="109" customFormat="1" ht="28" x14ac:dyDescent="0.3">
      <c r="A124" s="20" t="s">
        <v>40</v>
      </c>
      <c r="B124" s="105"/>
      <c r="C124" s="105"/>
      <c r="D124" s="111" t="s">
        <v>748</v>
      </c>
      <c r="E124" s="6" t="s">
        <v>68</v>
      </c>
      <c r="F124" s="6"/>
      <c r="G124" s="22">
        <v>730100</v>
      </c>
      <c r="H124" s="61">
        <v>0</v>
      </c>
      <c r="I124" s="61">
        <v>0</v>
      </c>
      <c r="J124" s="61">
        <v>0</v>
      </c>
      <c r="K124" s="61">
        <v>0</v>
      </c>
      <c r="L124" s="61"/>
      <c r="M124" s="61"/>
      <c r="N124" s="61"/>
      <c r="O124" s="61">
        <f t="shared" si="7"/>
        <v>0</v>
      </c>
      <c r="P124" s="61"/>
      <c r="Q124" s="61">
        <f t="shared" si="11"/>
        <v>0</v>
      </c>
      <c r="R124" s="7"/>
      <c r="S124" s="7">
        <v>3900000</v>
      </c>
      <c r="T124" s="14"/>
      <c r="U124" s="15"/>
      <c r="V124" s="89" t="e">
        <f>Q124-#REF!</f>
        <v>#REF!</v>
      </c>
      <c r="W124" s="89"/>
      <c r="X124" s="89"/>
      <c r="Y124" s="89"/>
      <c r="Z124" s="89"/>
      <c r="AA124" s="89"/>
      <c r="AB124" s="61"/>
      <c r="AC124" s="61"/>
      <c r="AD124" s="61">
        <f t="shared" si="12"/>
        <v>0</v>
      </c>
      <c r="AE124" s="61">
        <v>94650</v>
      </c>
      <c r="AF124" s="61">
        <v>218473.98</v>
      </c>
      <c r="AG124" s="61">
        <v>8464889.9100000039</v>
      </c>
      <c r="AH124" s="61">
        <f t="shared" si="10"/>
        <v>8778013.8900000043</v>
      </c>
      <c r="AI124" s="61">
        <v>2185736</v>
      </c>
      <c r="AJ124" s="61">
        <f t="shared" si="9"/>
        <v>10963749.890000004</v>
      </c>
      <c r="AK124" s="61"/>
      <c r="AL124" s="61"/>
      <c r="AM124" s="61"/>
      <c r="AN124" s="140"/>
      <c r="AO124" s="61"/>
      <c r="AP124" s="61"/>
      <c r="AQ124" s="61"/>
      <c r="AR124" s="61"/>
      <c r="AS124" s="61"/>
      <c r="AT124" s="61">
        <f>1300000+836777</f>
        <v>2136777</v>
      </c>
      <c r="AU124" s="61"/>
      <c r="AV124" s="61">
        <f t="shared" ref="AV124:AV144" si="14">Q124+AD124+AJ124+AO124+AS124+AT124+AU124</f>
        <v>13100526.890000004</v>
      </c>
    </row>
    <row r="125" spans="1:48" s="68" customFormat="1" ht="28" x14ac:dyDescent="0.3">
      <c r="A125" s="20" t="s">
        <v>41</v>
      </c>
      <c r="B125" s="105"/>
      <c r="C125" s="105"/>
      <c r="D125" s="111"/>
      <c r="E125" s="6" t="s">
        <v>69</v>
      </c>
      <c r="F125" s="6"/>
      <c r="G125" s="22">
        <v>730110</v>
      </c>
      <c r="H125" s="61">
        <v>0</v>
      </c>
      <c r="I125" s="61">
        <v>0</v>
      </c>
      <c r="J125" s="61">
        <v>0</v>
      </c>
      <c r="K125" s="61">
        <v>0</v>
      </c>
      <c r="L125" s="61"/>
      <c r="M125" s="61"/>
      <c r="N125" s="61"/>
      <c r="O125" s="61">
        <f t="shared" si="7"/>
        <v>0</v>
      </c>
      <c r="P125" s="61"/>
      <c r="Q125" s="61">
        <f t="shared" si="11"/>
        <v>0</v>
      </c>
      <c r="R125" s="7"/>
      <c r="S125" s="7">
        <v>2900000</v>
      </c>
      <c r="T125" s="14"/>
      <c r="U125" s="15"/>
      <c r="V125" s="89" t="e">
        <f>Q125-#REF!</f>
        <v>#REF!</v>
      </c>
      <c r="W125" s="89"/>
      <c r="X125" s="89"/>
      <c r="Y125" s="89"/>
      <c r="Z125" s="89"/>
      <c r="AA125" s="89"/>
      <c r="AB125" s="61"/>
      <c r="AC125" s="61"/>
      <c r="AD125" s="61">
        <f t="shared" si="12"/>
        <v>0</v>
      </c>
      <c r="AE125" s="61"/>
      <c r="AF125" s="61"/>
      <c r="AG125" s="61"/>
      <c r="AH125" s="61">
        <f t="shared" si="10"/>
        <v>0</v>
      </c>
      <c r="AI125" s="61"/>
      <c r="AJ125" s="61">
        <f t="shared" si="9"/>
        <v>0</v>
      </c>
      <c r="AK125" s="61"/>
      <c r="AL125" s="61"/>
      <c r="AM125" s="61"/>
      <c r="AN125" s="140"/>
      <c r="AO125" s="61"/>
      <c r="AP125" s="61"/>
      <c r="AQ125" s="61"/>
      <c r="AR125" s="61"/>
      <c r="AS125" s="69"/>
      <c r="AT125" s="61"/>
      <c r="AU125" s="61"/>
      <c r="AV125" s="61">
        <f t="shared" si="14"/>
        <v>0</v>
      </c>
    </row>
    <row r="126" spans="1:48" s="68" customFormat="1" x14ac:dyDescent="0.3">
      <c r="A126" s="20" t="s">
        <v>209</v>
      </c>
      <c r="B126" s="105"/>
      <c r="C126" s="105"/>
      <c r="D126" s="111"/>
      <c r="E126" s="6" t="s">
        <v>210</v>
      </c>
      <c r="F126" s="6" t="s">
        <v>317</v>
      </c>
      <c r="G126" s="22">
        <v>730111</v>
      </c>
      <c r="H126" s="61">
        <v>0</v>
      </c>
      <c r="I126" s="61">
        <v>0</v>
      </c>
      <c r="J126" s="61">
        <v>39158</v>
      </c>
      <c r="K126" s="61">
        <v>0</v>
      </c>
      <c r="L126" s="61"/>
      <c r="M126" s="61"/>
      <c r="N126" s="61"/>
      <c r="O126" s="61">
        <f t="shared" si="7"/>
        <v>39158</v>
      </c>
      <c r="P126" s="61"/>
      <c r="Q126" s="61">
        <f t="shared" si="11"/>
        <v>39158</v>
      </c>
      <c r="R126" s="7"/>
      <c r="S126" s="7"/>
      <c r="T126" s="14"/>
      <c r="U126" s="15"/>
      <c r="V126" s="89" t="e">
        <f>Q126-#REF!</f>
        <v>#REF!</v>
      </c>
      <c r="W126" s="89"/>
      <c r="X126" s="89"/>
      <c r="Y126" s="89"/>
      <c r="Z126" s="89"/>
      <c r="AA126" s="89"/>
      <c r="AB126" s="61"/>
      <c r="AC126" s="61"/>
      <c r="AD126" s="61">
        <f t="shared" si="12"/>
        <v>0</v>
      </c>
      <c r="AE126" s="61"/>
      <c r="AF126" s="61"/>
      <c r="AG126" s="61"/>
      <c r="AH126" s="61">
        <f t="shared" si="10"/>
        <v>0</v>
      </c>
      <c r="AI126" s="61"/>
      <c r="AJ126" s="61">
        <f t="shared" si="9"/>
        <v>0</v>
      </c>
      <c r="AK126" s="61"/>
      <c r="AL126" s="61"/>
      <c r="AM126" s="61"/>
      <c r="AN126" s="140"/>
      <c r="AO126" s="61"/>
      <c r="AP126" s="61"/>
      <c r="AQ126" s="61"/>
      <c r="AR126" s="61"/>
      <c r="AS126" s="69"/>
      <c r="AT126" s="61"/>
      <c r="AU126" s="61"/>
      <c r="AV126" s="61">
        <f t="shared" si="14"/>
        <v>39158</v>
      </c>
    </row>
    <row r="127" spans="1:48" s="68" customFormat="1" ht="28" x14ac:dyDescent="0.3">
      <c r="A127" s="20" t="s">
        <v>45</v>
      </c>
      <c r="B127" s="105"/>
      <c r="C127" s="105"/>
      <c r="D127" s="111"/>
      <c r="E127" s="6" t="s">
        <v>70</v>
      </c>
      <c r="F127" s="6"/>
      <c r="G127" s="22">
        <v>730120</v>
      </c>
      <c r="H127" s="61">
        <v>0</v>
      </c>
      <c r="I127" s="61">
        <v>0</v>
      </c>
      <c r="J127" s="61">
        <v>0</v>
      </c>
      <c r="K127" s="61">
        <v>0</v>
      </c>
      <c r="L127" s="61"/>
      <c r="M127" s="61"/>
      <c r="N127" s="61"/>
      <c r="O127" s="61">
        <f t="shared" si="7"/>
        <v>0</v>
      </c>
      <c r="P127" s="61"/>
      <c r="Q127" s="61">
        <f t="shared" si="11"/>
        <v>0</v>
      </c>
      <c r="R127" s="7"/>
      <c r="S127" s="7">
        <v>2200000</v>
      </c>
      <c r="T127" s="14"/>
      <c r="U127" s="15"/>
      <c r="V127" s="89" t="e">
        <f>Q127-#REF!</f>
        <v>#REF!</v>
      </c>
      <c r="W127" s="89"/>
      <c r="X127" s="89"/>
      <c r="Y127" s="89"/>
      <c r="Z127" s="89"/>
      <c r="AA127" s="89"/>
      <c r="AB127" s="61"/>
      <c r="AC127" s="61"/>
      <c r="AD127" s="61">
        <f t="shared" si="12"/>
        <v>0</v>
      </c>
      <c r="AE127" s="61"/>
      <c r="AF127" s="61"/>
      <c r="AG127" s="61"/>
      <c r="AH127" s="61">
        <f t="shared" si="10"/>
        <v>0</v>
      </c>
      <c r="AI127" s="61"/>
      <c r="AJ127" s="61">
        <f t="shared" si="9"/>
        <v>0</v>
      </c>
      <c r="AK127" s="61"/>
      <c r="AL127" s="61"/>
      <c r="AM127" s="61"/>
      <c r="AN127" s="140"/>
      <c r="AO127" s="61"/>
      <c r="AP127" s="61"/>
      <c r="AQ127" s="61"/>
      <c r="AR127" s="61"/>
      <c r="AS127" s="69"/>
      <c r="AT127" s="61"/>
      <c r="AU127" s="61"/>
      <c r="AV127" s="61">
        <f t="shared" si="14"/>
        <v>0</v>
      </c>
    </row>
    <row r="128" spans="1:48" s="68" customFormat="1" ht="28" x14ac:dyDescent="0.3">
      <c r="A128" s="20" t="s">
        <v>46</v>
      </c>
      <c r="B128" s="105" t="s">
        <v>128</v>
      </c>
      <c r="C128" s="105"/>
      <c r="D128" s="111" t="s">
        <v>720</v>
      </c>
      <c r="E128" s="6" t="s">
        <v>42</v>
      </c>
      <c r="F128" s="6"/>
      <c r="G128" s="22">
        <v>730130</v>
      </c>
      <c r="H128" s="61">
        <v>0</v>
      </c>
      <c r="I128" s="61">
        <v>0</v>
      </c>
      <c r="J128" s="61">
        <v>0</v>
      </c>
      <c r="K128" s="61">
        <v>0</v>
      </c>
      <c r="L128" s="61"/>
      <c r="M128" s="61"/>
      <c r="N128" s="61"/>
      <c r="O128" s="61">
        <f t="shared" si="7"/>
        <v>0</v>
      </c>
      <c r="P128" s="61"/>
      <c r="Q128" s="61">
        <f t="shared" si="11"/>
        <v>0</v>
      </c>
      <c r="R128" s="7"/>
      <c r="S128" s="7">
        <v>1000000</v>
      </c>
      <c r="T128" s="14"/>
      <c r="U128" s="15"/>
      <c r="V128" s="89" t="e">
        <f>Q128-#REF!</f>
        <v>#REF!</v>
      </c>
      <c r="W128" s="89"/>
      <c r="X128" s="89"/>
      <c r="Y128" s="89"/>
      <c r="Z128" s="89"/>
      <c r="AA128" s="89"/>
      <c r="AB128" s="61"/>
      <c r="AC128" s="61"/>
      <c r="AD128" s="61">
        <f t="shared" si="12"/>
        <v>0</v>
      </c>
      <c r="AE128" s="61"/>
      <c r="AF128" s="61"/>
      <c r="AG128" s="61"/>
      <c r="AH128" s="61">
        <f t="shared" si="10"/>
        <v>0</v>
      </c>
      <c r="AI128" s="61"/>
      <c r="AJ128" s="61">
        <f t="shared" si="9"/>
        <v>0</v>
      </c>
      <c r="AK128" s="61"/>
      <c r="AL128" s="61"/>
      <c r="AM128" s="61"/>
      <c r="AN128" s="140"/>
      <c r="AO128" s="61"/>
      <c r="AP128" s="61"/>
      <c r="AQ128" s="61"/>
      <c r="AR128" s="61"/>
      <c r="AS128" s="61"/>
      <c r="AT128" s="61"/>
      <c r="AU128" s="61"/>
      <c r="AV128" s="61">
        <f t="shared" si="14"/>
        <v>0</v>
      </c>
    </row>
    <row r="129" spans="1:48" s="68" customFormat="1" x14ac:dyDescent="0.3">
      <c r="A129" s="20" t="s">
        <v>113</v>
      </c>
      <c r="B129" s="105"/>
      <c r="C129" s="105"/>
      <c r="D129" s="111"/>
      <c r="E129" s="6" t="s">
        <v>114</v>
      </c>
      <c r="F129" s="6"/>
      <c r="G129" s="22">
        <v>730131</v>
      </c>
      <c r="H129" s="61">
        <v>0</v>
      </c>
      <c r="I129" s="61">
        <v>22787.439999999999</v>
      </c>
      <c r="J129" s="61">
        <v>65733.759999999995</v>
      </c>
      <c r="K129" s="61">
        <v>10231.219999999999</v>
      </c>
      <c r="L129" s="61"/>
      <c r="M129" s="61"/>
      <c r="N129" s="61"/>
      <c r="O129" s="61">
        <f t="shared" si="7"/>
        <v>98752.42</v>
      </c>
      <c r="P129" s="61"/>
      <c r="Q129" s="61">
        <f t="shared" si="11"/>
        <v>98752.42</v>
      </c>
      <c r="R129" s="7"/>
      <c r="S129" s="7"/>
      <c r="T129" s="14"/>
      <c r="U129" s="15"/>
      <c r="V129" s="89" t="e">
        <f>Q129-#REF!</f>
        <v>#REF!</v>
      </c>
      <c r="W129" s="89"/>
      <c r="X129" s="89"/>
      <c r="Y129" s="89"/>
      <c r="Z129" s="89"/>
      <c r="AA129" s="89"/>
      <c r="AB129" s="61"/>
      <c r="AC129" s="61"/>
      <c r="AD129" s="61">
        <f t="shared" si="12"/>
        <v>0</v>
      </c>
      <c r="AE129" s="61"/>
      <c r="AF129" s="61"/>
      <c r="AG129" s="61"/>
      <c r="AH129" s="61">
        <f t="shared" si="10"/>
        <v>0</v>
      </c>
      <c r="AI129" s="61"/>
      <c r="AJ129" s="61">
        <f t="shared" si="9"/>
        <v>0</v>
      </c>
      <c r="AK129" s="61"/>
      <c r="AL129" s="61"/>
      <c r="AM129" s="61"/>
      <c r="AN129" s="140"/>
      <c r="AO129" s="61"/>
      <c r="AP129" s="61"/>
      <c r="AQ129" s="61"/>
      <c r="AR129" s="61"/>
      <c r="AS129" s="69"/>
      <c r="AT129" s="61"/>
      <c r="AU129" s="61"/>
      <c r="AV129" s="61">
        <f t="shared" si="14"/>
        <v>98752.42</v>
      </c>
    </row>
    <row r="130" spans="1:48" s="68" customFormat="1" x14ac:dyDescent="0.3">
      <c r="A130" s="20" t="s">
        <v>440</v>
      </c>
      <c r="B130" s="105"/>
      <c r="C130" s="105"/>
      <c r="D130" s="111" t="s">
        <v>721</v>
      </c>
      <c r="E130" s="6" t="s">
        <v>441</v>
      </c>
      <c r="F130" s="6"/>
      <c r="G130" s="22">
        <v>730132</v>
      </c>
      <c r="H130" s="61"/>
      <c r="I130" s="61"/>
      <c r="J130" s="61"/>
      <c r="K130" s="61"/>
      <c r="L130" s="61"/>
      <c r="M130" s="61"/>
      <c r="N130" s="61"/>
      <c r="O130" s="61">
        <f t="shared" si="7"/>
        <v>0</v>
      </c>
      <c r="P130" s="61"/>
      <c r="Q130" s="61">
        <f t="shared" si="11"/>
        <v>0</v>
      </c>
      <c r="R130" s="7"/>
      <c r="S130" s="7"/>
      <c r="T130" s="14"/>
      <c r="U130" s="15"/>
      <c r="V130" s="89"/>
      <c r="W130" s="89"/>
      <c r="X130" s="89"/>
      <c r="Y130" s="89"/>
      <c r="Z130" s="89"/>
      <c r="AA130" s="89"/>
      <c r="AB130" s="61"/>
      <c r="AC130" s="61"/>
      <c r="AD130" s="61">
        <f t="shared" si="12"/>
        <v>0</v>
      </c>
      <c r="AE130" s="61"/>
      <c r="AF130" s="61">
        <v>36016.97</v>
      </c>
      <c r="AG130" s="61">
        <v>0</v>
      </c>
      <c r="AH130" s="61">
        <f t="shared" si="10"/>
        <v>36016.97</v>
      </c>
      <c r="AI130" s="61">
        <v>138983</v>
      </c>
      <c r="AJ130" s="61">
        <f t="shared" si="9"/>
        <v>174999.97</v>
      </c>
      <c r="AK130" s="61"/>
      <c r="AL130" s="61"/>
      <c r="AM130" s="61"/>
      <c r="AN130" s="140"/>
      <c r="AO130" s="61"/>
      <c r="AP130" s="61"/>
      <c r="AQ130" s="61"/>
      <c r="AR130" s="61"/>
      <c r="AS130" s="69"/>
      <c r="AT130" s="61"/>
      <c r="AU130" s="61"/>
      <c r="AV130" s="61">
        <f t="shared" si="14"/>
        <v>174999.97</v>
      </c>
    </row>
    <row r="131" spans="1:48" s="68" customFormat="1" ht="28" x14ac:dyDescent="0.3">
      <c r="A131" s="20" t="s">
        <v>47</v>
      </c>
      <c r="B131" s="105"/>
      <c r="C131" s="105"/>
      <c r="D131" s="111"/>
      <c r="E131" s="6" t="s">
        <v>71</v>
      </c>
      <c r="F131" s="6"/>
      <c r="G131" s="22">
        <v>730140</v>
      </c>
      <c r="H131" s="61">
        <v>0</v>
      </c>
      <c r="I131" s="61">
        <v>0</v>
      </c>
      <c r="J131" s="61">
        <v>0</v>
      </c>
      <c r="K131" s="61">
        <v>0</v>
      </c>
      <c r="L131" s="61"/>
      <c r="M131" s="61"/>
      <c r="N131" s="61"/>
      <c r="O131" s="61">
        <f t="shared" si="7"/>
        <v>0</v>
      </c>
      <c r="P131" s="61"/>
      <c r="Q131" s="61">
        <f t="shared" si="11"/>
        <v>0</v>
      </c>
      <c r="R131" s="7"/>
      <c r="S131" s="7">
        <v>1800000</v>
      </c>
      <c r="T131" s="14"/>
      <c r="U131" s="15"/>
      <c r="V131" s="89" t="e">
        <f>Q131-#REF!</f>
        <v>#REF!</v>
      </c>
      <c r="W131" s="89"/>
      <c r="X131" s="89"/>
      <c r="Y131" s="89"/>
      <c r="Z131" s="89"/>
      <c r="AA131" s="89"/>
      <c r="AB131" s="61"/>
      <c r="AC131" s="61"/>
      <c r="AD131" s="61">
        <f t="shared" si="12"/>
        <v>0</v>
      </c>
      <c r="AE131" s="61"/>
      <c r="AF131" s="61"/>
      <c r="AG131" s="61"/>
      <c r="AH131" s="61">
        <f t="shared" si="10"/>
        <v>0</v>
      </c>
      <c r="AI131" s="61"/>
      <c r="AJ131" s="61">
        <f t="shared" si="9"/>
        <v>0</v>
      </c>
      <c r="AK131" s="61"/>
      <c r="AL131" s="61"/>
      <c r="AM131" s="61"/>
      <c r="AN131" s="140"/>
      <c r="AO131" s="61"/>
      <c r="AP131" s="61"/>
      <c r="AQ131" s="61"/>
      <c r="AR131" s="61"/>
      <c r="AS131" s="69"/>
      <c r="AT131" s="61"/>
      <c r="AU131" s="61"/>
      <c r="AV131" s="61">
        <f t="shared" si="14"/>
        <v>0</v>
      </c>
    </row>
    <row r="132" spans="1:48" s="68" customFormat="1" ht="28" x14ac:dyDescent="0.3">
      <c r="A132" s="20" t="s">
        <v>48</v>
      </c>
      <c r="B132" s="105"/>
      <c r="C132" s="105"/>
      <c r="D132" s="111"/>
      <c r="E132" s="6" t="s">
        <v>72</v>
      </c>
      <c r="F132" s="6"/>
      <c r="G132" s="22">
        <v>730150</v>
      </c>
      <c r="H132" s="61">
        <v>0</v>
      </c>
      <c r="I132" s="61">
        <v>0</v>
      </c>
      <c r="J132" s="61">
        <v>0</v>
      </c>
      <c r="K132" s="61">
        <v>0</v>
      </c>
      <c r="L132" s="61"/>
      <c r="M132" s="61"/>
      <c r="N132" s="61"/>
      <c r="O132" s="61">
        <f t="shared" ref="O132:O195" si="15">SUM(H132:N132)</f>
        <v>0</v>
      </c>
      <c r="P132" s="61"/>
      <c r="Q132" s="61">
        <f t="shared" si="11"/>
        <v>0</v>
      </c>
      <c r="R132" s="7"/>
      <c r="S132" s="7">
        <v>860000</v>
      </c>
      <c r="T132" s="14"/>
      <c r="U132" s="15"/>
      <c r="V132" s="89" t="e">
        <f>Q132-#REF!</f>
        <v>#REF!</v>
      </c>
      <c r="W132" s="89"/>
      <c r="X132" s="89"/>
      <c r="Y132" s="89"/>
      <c r="Z132" s="89"/>
      <c r="AA132" s="89"/>
      <c r="AB132" s="61"/>
      <c r="AC132" s="61"/>
      <c r="AD132" s="61">
        <f t="shared" si="12"/>
        <v>0</v>
      </c>
      <c r="AE132" s="61"/>
      <c r="AF132" s="61"/>
      <c r="AG132" s="61"/>
      <c r="AH132" s="61">
        <f t="shared" si="10"/>
        <v>0</v>
      </c>
      <c r="AI132" s="61"/>
      <c r="AJ132" s="61">
        <f t="shared" si="9"/>
        <v>0</v>
      </c>
      <c r="AK132" s="61"/>
      <c r="AL132" s="61"/>
      <c r="AM132" s="61"/>
      <c r="AN132" s="140"/>
      <c r="AO132" s="61"/>
      <c r="AP132" s="61"/>
      <c r="AQ132" s="61"/>
      <c r="AR132" s="61"/>
      <c r="AS132" s="69"/>
      <c r="AT132" s="61"/>
      <c r="AU132" s="61"/>
      <c r="AV132" s="61">
        <f t="shared" si="14"/>
        <v>0</v>
      </c>
    </row>
    <row r="133" spans="1:48" s="68" customFormat="1" x14ac:dyDescent="0.3">
      <c r="A133" s="20" t="s">
        <v>49</v>
      </c>
      <c r="B133" s="105"/>
      <c r="C133" s="105"/>
      <c r="D133" s="111" t="s">
        <v>775</v>
      </c>
      <c r="E133" s="6" t="s">
        <v>73</v>
      </c>
      <c r="F133" s="6"/>
      <c r="G133" s="22">
        <v>730160</v>
      </c>
      <c r="H133" s="61">
        <v>0</v>
      </c>
      <c r="I133" s="61">
        <v>0</v>
      </c>
      <c r="J133" s="61">
        <v>78000</v>
      </c>
      <c r="K133" s="61">
        <v>31570.78</v>
      </c>
      <c r="L133" s="61">
        <v>11889.9</v>
      </c>
      <c r="M133" s="61">
        <v>6976.81</v>
      </c>
      <c r="N133" s="61">
        <v>3577</v>
      </c>
      <c r="O133" s="61">
        <f t="shared" si="15"/>
        <v>132014.49</v>
      </c>
      <c r="P133" s="61">
        <v>30065</v>
      </c>
      <c r="Q133" s="61">
        <f t="shared" si="11"/>
        <v>162079.49</v>
      </c>
      <c r="R133" s="7"/>
      <c r="S133" s="7">
        <v>600000</v>
      </c>
      <c r="T133" s="14"/>
      <c r="U133" s="15"/>
      <c r="V133" s="89" t="e">
        <f>Q133-#REF!</f>
        <v>#REF!</v>
      </c>
      <c r="W133" s="89"/>
      <c r="X133" s="89"/>
      <c r="Y133" s="89"/>
      <c r="Z133" s="89"/>
      <c r="AA133" s="89"/>
      <c r="AB133" s="61"/>
      <c r="AC133" s="61"/>
      <c r="AD133" s="61">
        <f t="shared" si="12"/>
        <v>0</v>
      </c>
      <c r="AE133" s="61"/>
      <c r="AF133" s="61"/>
      <c r="AG133" s="61"/>
      <c r="AH133" s="61">
        <f t="shared" si="10"/>
        <v>0</v>
      </c>
      <c r="AI133" s="61"/>
      <c r="AJ133" s="61">
        <f t="shared" si="9"/>
        <v>0</v>
      </c>
      <c r="AK133" s="61"/>
      <c r="AL133" s="61"/>
      <c r="AM133" s="61"/>
      <c r="AN133" s="140"/>
      <c r="AO133" s="61"/>
      <c r="AP133" s="61"/>
      <c r="AQ133" s="61"/>
      <c r="AR133" s="61"/>
      <c r="AS133" s="69"/>
      <c r="AT133" s="61"/>
      <c r="AU133" s="61"/>
      <c r="AV133" s="61">
        <f t="shared" si="14"/>
        <v>162079.49</v>
      </c>
    </row>
    <row r="134" spans="1:48" s="68" customFormat="1" ht="28" x14ac:dyDescent="0.3">
      <c r="A134" s="20" t="s">
        <v>442</v>
      </c>
      <c r="B134" s="105"/>
      <c r="C134" s="105"/>
      <c r="D134" s="111"/>
      <c r="E134" s="6" t="s">
        <v>447</v>
      </c>
      <c r="F134" s="6" t="s">
        <v>518</v>
      </c>
      <c r="G134" s="22">
        <v>730161</v>
      </c>
      <c r="H134" s="61"/>
      <c r="I134" s="61"/>
      <c r="J134" s="61"/>
      <c r="K134" s="61"/>
      <c r="L134" s="61"/>
      <c r="M134" s="61"/>
      <c r="N134" s="61"/>
      <c r="O134" s="61">
        <f t="shared" si="15"/>
        <v>0</v>
      </c>
      <c r="P134" s="61"/>
      <c r="Q134" s="61">
        <f t="shared" si="11"/>
        <v>0</v>
      </c>
      <c r="R134" s="7"/>
      <c r="S134" s="7"/>
      <c r="T134" s="14"/>
      <c r="U134" s="15"/>
      <c r="V134" s="89"/>
      <c r="W134" s="89"/>
      <c r="X134" s="89"/>
      <c r="Y134" s="89"/>
      <c r="Z134" s="89"/>
      <c r="AA134" s="89"/>
      <c r="AB134" s="61"/>
      <c r="AC134" s="61"/>
      <c r="AD134" s="61">
        <f t="shared" si="12"/>
        <v>0</v>
      </c>
      <c r="AE134" s="61"/>
      <c r="AF134" s="61">
        <v>385896.84</v>
      </c>
      <c r="AG134" s="61"/>
      <c r="AH134" s="61">
        <f t="shared" ref="AH134:AH197" si="16">SUM(AE134:AG134)</f>
        <v>385896.84</v>
      </c>
      <c r="AI134" s="61">
        <v>5368</v>
      </c>
      <c r="AJ134" s="61">
        <f t="shared" si="9"/>
        <v>391264.84</v>
      </c>
      <c r="AK134" s="61"/>
      <c r="AL134" s="61">
        <v>44541</v>
      </c>
      <c r="AM134" s="61">
        <f>SUM(AK134:AL134)</f>
        <v>44541</v>
      </c>
      <c r="AN134" s="61">
        <v>0</v>
      </c>
      <c r="AO134" s="61">
        <f>SUM(AM134:AN134)</f>
        <v>44541</v>
      </c>
      <c r="AP134" s="61"/>
      <c r="AQ134" s="61"/>
      <c r="AR134" s="61"/>
      <c r="AS134" s="69"/>
      <c r="AT134" s="61"/>
      <c r="AU134" s="61"/>
      <c r="AV134" s="61">
        <f t="shared" si="14"/>
        <v>435805.84</v>
      </c>
    </row>
    <row r="135" spans="1:48" s="68" customFormat="1" x14ac:dyDescent="0.3">
      <c r="A135" s="20" t="s">
        <v>443</v>
      </c>
      <c r="B135" s="105"/>
      <c r="C135" s="105"/>
      <c r="D135" s="111"/>
      <c r="E135" s="6" t="s">
        <v>448</v>
      </c>
      <c r="F135" s="6" t="s">
        <v>519</v>
      </c>
      <c r="G135" s="22">
        <v>730162</v>
      </c>
      <c r="H135" s="61"/>
      <c r="I135" s="61"/>
      <c r="J135" s="61"/>
      <c r="K135" s="61"/>
      <c r="L135" s="61"/>
      <c r="M135" s="61"/>
      <c r="N135" s="61"/>
      <c r="O135" s="61">
        <f t="shared" si="15"/>
        <v>0</v>
      </c>
      <c r="P135" s="61"/>
      <c r="Q135" s="61">
        <f t="shared" si="11"/>
        <v>0</v>
      </c>
      <c r="R135" s="7"/>
      <c r="S135" s="7"/>
      <c r="T135" s="14"/>
      <c r="U135" s="15"/>
      <c r="V135" s="89"/>
      <c r="W135" s="89"/>
      <c r="X135" s="89"/>
      <c r="Y135" s="89"/>
      <c r="Z135" s="89"/>
      <c r="AA135" s="89"/>
      <c r="AB135" s="61"/>
      <c r="AC135" s="61"/>
      <c r="AD135" s="61">
        <f t="shared" si="12"/>
        <v>0</v>
      </c>
      <c r="AE135" s="61"/>
      <c r="AF135" s="61">
        <v>207390</v>
      </c>
      <c r="AG135" s="61">
        <v>0</v>
      </c>
      <c r="AH135" s="61">
        <f t="shared" si="16"/>
        <v>207390</v>
      </c>
      <c r="AI135" s="61">
        <v>0</v>
      </c>
      <c r="AJ135" s="61">
        <f t="shared" si="9"/>
        <v>207390</v>
      </c>
      <c r="AK135" s="61"/>
      <c r="AL135" s="61"/>
      <c r="AM135" s="61"/>
      <c r="AN135" s="140"/>
      <c r="AO135" s="61"/>
      <c r="AP135" s="61"/>
      <c r="AQ135" s="61"/>
      <c r="AR135" s="61"/>
      <c r="AS135" s="69"/>
      <c r="AT135" s="61"/>
      <c r="AU135" s="61"/>
      <c r="AV135" s="61">
        <f t="shared" si="14"/>
        <v>207390</v>
      </c>
    </row>
    <row r="136" spans="1:48" s="68" customFormat="1" x14ac:dyDescent="0.3">
      <c r="A136" s="20" t="s">
        <v>50</v>
      </c>
      <c r="B136" s="105"/>
      <c r="C136" s="105"/>
      <c r="D136" s="111" t="s">
        <v>776</v>
      </c>
      <c r="E136" s="6" t="s">
        <v>74</v>
      </c>
      <c r="F136" s="6"/>
      <c r="G136" s="22">
        <v>730170</v>
      </c>
      <c r="H136" s="61">
        <v>0</v>
      </c>
      <c r="I136" s="61">
        <v>0</v>
      </c>
      <c r="J136" s="61">
        <v>0</v>
      </c>
      <c r="K136" s="61">
        <v>0</v>
      </c>
      <c r="L136" s="61"/>
      <c r="M136" s="61"/>
      <c r="N136" s="61"/>
      <c r="O136" s="61">
        <f t="shared" si="15"/>
        <v>0</v>
      </c>
      <c r="P136" s="61"/>
      <c r="Q136" s="61">
        <f t="shared" si="11"/>
        <v>0</v>
      </c>
      <c r="R136" s="7"/>
      <c r="S136" s="7">
        <v>600000</v>
      </c>
      <c r="T136" s="14"/>
      <c r="U136" s="15"/>
      <c r="V136" s="89" t="e">
        <f>Q136-#REF!</f>
        <v>#REF!</v>
      </c>
      <c r="W136" s="89"/>
      <c r="X136" s="89"/>
      <c r="Y136" s="89"/>
      <c r="Z136" s="89"/>
      <c r="AA136" s="89"/>
      <c r="AB136" s="61"/>
      <c r="AC136" s="61"/>
      <c r="AD136" s="61">
        <f t="shared" si="12"/>
        <v>0</v>
      </c>
      <c r="AE136" s="61"/>
      <c r="AF136" s="61"/>
      <c r="AG136" s="61"/>
      <c r="AH136" s="61">
        <f t="shared" si="16"/>
        <v>0</v>
      </c>
      <c r="AI136" s="61">
        <v>0</v>
      </c>
      <c r="AJ136" s="61">
        <f t="shared" si="9"/>
        <v>0</v>
      </c>
      <c r="AK136" s="61"/>
      <c r="AL136" s="61"/>
      <c r="AM136" s="61"/>
      <c r="AN136" s="140"/>
      <c r="AO136" s="61"/>
      <c r="AP136" s="61"/>
      <c r="AQ136" s="61"/>
      <c r="AR136" s="61"/>
      <c r="AS136" s="69"/>
      <c r="AT136" s="61"/>
      <c r="AU136" s="61"/>
      <c r="AV136" s="61">
        <f t="shared" si="14"/>
        <v>0</v>
      </c>
    </row>
    <row r="137" spans="1:48" s="68" customFormat="1" x14ac:dyDescent="0.3">
      <c r="A137" s="20" t="s">
        <v>205</v>
      </c>
      <c r="B137" s="105"/>
      <c r="C137" s="105"/>
      <c r="D137" s="111"/>
      <c r="E137" s="6" t="s">
        <v>206</v>
      </c>
      <c r="F137" s="6"/>
      <c r="G137" s="22">
        <v>730171</v>
      </c>
      <c r="H137" s="61">
        <v>0</v>
      </c>
      <c r="I137" s="61">
        <v>0</v>
      </c>
      <c r="J137" s="61">
        <v>27555</v>
      </c>
      <c r="K137" s="61">
        <v>211255.83</v>
      </c>
      <c r="L137" s="61">
        <v>454640.53</v>
      </c>
      <c r="M137" s="61">
        <v>297.02</v>
      </c>
      <c r="N137" s="61">
        <v>0</v>
      </c>
      <c r="O137" s="61">
        <f t="shared" si="15"/>
        <v>693748.38</v>
      </c>
      <c r="P137" s="61">
        <v>5965</v>
      </c>
      <c r="Q137" s="61">
        <f t="shared" si="11"/>
        <v>699713.38</v>
      </c>
      <c r="R137" s="7"/>
      <c r="S137" s="7"/>
      <c r="T137" s="14"/>
      <c r="U137" s="15"/>
      <c r="V137" s="89" t="e">
        <f>Q137-#REF!</f>
        <v>#REF!</v>
      </c>
      <c r="W137" s="89"/>
      <c r="X137" s="89"/>
      <c r="Y137" s="89"/>
      <c r="Z137" s="89"/>
      <c r="AA137" s="89"/>
      <c r="AB137" s="61"/>
      <c r="AC137" s="61"/>
      <c r="AD137" s="61">
        <f t="shared" si="12"/>
        <v>0</v>
      </c>
      <c r="AE137" s="61">
        <v>699432.08</v>
      </c>
      <c r="AF137" s="61">
        <v>-0.71</v>
      </c>
      <c r="AG137" s="61"/>
      <c r="AH137" s="61">
        <f t="shared" si="16"/>
        <v>699431.37</v>
      </c>
      <c r="AI137" s="61">
        <v>0</v>
      </c>
      <c r="AJ137" s="61">
        <f t="shared" si="9"/>
        <v>699431.37</v>
      </c>
      <c r="AK137" s="61"/>
      <c r="AL137" s="61"/>
      <c r="AM137" s="61"/>
      <c r="AN137" s="140"/>
      <c r="AO137" s="61"/>
      <c r="AP137" s="61"/>
      <c r="AQ137" s="61"/>
      <c r="AR137" s="61"/>
      <c r="AS137" s="69"/>
      <c r="AT137" s="61"/>
      <c r="AU137" s="61"/>
      <c r="AV137" s="61">
        <f t="shared" si="14"/>
        <v>1399144.75</v>
      </c>
    </row>
    <row r="138" spans="1:48" s="68" customFormat="1" x14ac:dyDescent="0.3">
      <c r="A138" s="20" t="s">
        <v>444</v>
      </c>
      <c r="B138" s="105"/>
      <c r="C138" s="105"/>
      <c r="D138" s="111" t="s">
        <v>777</v>
      </c>
      <c r="E138" s="6" t="s">
        <v>449</v>
      </c>
      <c r="F138" s="6"/>
      <c r="G138" s="22">
        <v>730172</v>
      </c>
      <c r="H138" s="61"/>
      <c r="I138" s="61"/>
      <c r="J138" s="61"/>
      <c r="K138" s="61"/>
      <c r="L138" s="61"/>
      <c r="M138" s="61"/>
      <c r="N138" s="61"/>
      <c r="O138" s="61">
        <f t="shared" si="15"/>
        <v>0</v>
      </c>
      <c r="P138" s="61"/>
      <c r="Q138" s="61">
        <f t="shared" si="11"/>
        <v>0</v>
      </c>
      <c r="R138" s="7"/>
      <c r="S138" s="7"/>
      <c r="T138" s="14"/>
      <c r="U138" s="15"/>
      <c r="V138" s="90"/>
      <c r="W138" s="90"/>
      <c r="X138" s="90"/>
      <c r="Y138" s="90"/>
      <c r="Z138" s="90"/>
      <c r="AA138" s="90"/>
      <c r="AB138" s="61"/>
      <c r="AC138" s="61"/>
      <c r="AD138" s="61">
        <f t="shared" si="12"/>
        <v>0</v>
      </c>
      <c r="AE138" s="61">
        <v>19292</v>
      </c>
      <c r="AF138" s="61">
        <v>248332.75</v>
      </c>
      <c r="AG138" s="61">
        <v>889529.76</v>
      </c>
      <c r="AH138" s="61">
        <f t="shared" si="16"/>
        <v>1157154.51</v>
      </c>
      <c r="AI138" s="61">
        <v>8096</v>
      </c>
      <c r="AJ138" s="61">
        <f t="shared" si="9"/>
        <v>1165250.51</v>
      </c>
      <c r="AK138" s="61"/>
      <c r="AL138" s="61"/>
      <c r="AM138" s="61"/>
      <c r="AN138" s="140"/>
      <c r="AO138" s="61"/>
      <c r="AP138" s="61"/>
      <c r="AQ138" s="61"/>
      <c r="AR138" s="61"/>
      <c r="AS138" s="61"/>
      <c r="AT138" s="61"/>
      <c r="AU138" s="61"/>
      <c r="AV138" s="61">
        <f t="shared" si="14"/>
        <v>1165250.51</v>
      </c>
    </row>
    <row r="139" spans="1:48" s="68" customFormat="1" ht="28" x14ac:dyDescent="0.3">
      <c r="A139" s="20" t="s">
        <v>445</v>
      </c>
      <c r="B139" s="105"/>
      <c r="C139" s="105"/>
      <c r="D139" s="111" t="s">
        <v>749</v>
      </c>
      <c r="E139" s="6" t="s">
        <v>450</v>
      </c>
      <c r="F139" s="6"/>
      <c r="G139" s="22">
        <v>730173</v>
      </c>
      <c r="H139" s="61"/>
      <c r="I139" s="61"/>
      <c r="J139" s="61"/>
      <c r="K139" s="61"/>
      <c r="L139" s="61"/>
      <c r="M139" s="61"/>
      <c r="N139" s="61"/>
      <c r="O139" s="61">
        <f t="shared" si="15"/>
        <v>0</v>
      </c>
      <c r="P139" s="61"/>
      <c r="Q139" s="61">
        <f t="shared" si="11"/>
        <v>0</v>
      </c>
      <c r="R139" s="7"/>
      <c r="S139" s="7"/>
      <c r="T139" s="14"/>
      <c r="U139" s="15"/>
      <c r="V139" s="89"/>
      <c r="W139" s="89"/>
      <c r="X139" s="89"/>
      <c r="Y139" s="89"/>
      <c r="Z139" s="89"/>
      <c r="AA139" s="89"/>
      <c r="AB139" s="61"/>
      <c r="AC139" s="61"/>
      <c r="AD139" s="61">
        <f t="shared" si="12"/>
        <v>0</v>
      </c>
      <c r="AE139" s="61">
        <v>7744</v>
      </c>
      <c r="AF139" s="61">
        <v>67061.25</v>
      </c>
      <c r="AG139" s="61">
        <v>0</v>
      </c>
      <c r="AH139" s="61">
        <f t="shared" si="16"/>
        <v>74805.25</v>
      </c>
      <c r="AI139" s="61">
        <v>127654</v>
      </c>
      <c r="AJ139" s="61">
        <f t="shared" si="9"/>
        <v>202459.25</v>
      </c>
      <c r="AK139" s="61"/>
      <c r="AL139" s="61"/>
      <c r="AM139" s="61"/>
      <c r="AN139" s="140"/>
      <c r="AO139" s="61"/>
      <c r="AP139" s="61"/>
      <c r="AQ139" s="61"/>
      <c r="AR139" s="61"/>
      <c r="AS139" s="69"/>
      <c r="AT139" s="61"/>
      <c r="AU139" s="61"/>
      <c r="AV139" s="61">
        <f t="shared" si="14"/>
        <v>202459.25</v>
      </c>
    </row>
    <row r="140" spans="1:48" s="68" customFormat="1" x14ac:dyDescent="0.3">
      <c r="A140" s="20" t="s">
        <v>446</v>
      </c>
      <c r="B140" s="105"/>
      <c r="C140" s="105"/>
      <c r="D140" s="111"/>
      <c r="E140" s="6" t="s">
        <v>451</v>
      </c>
      <c r="F140" s="6"/>
      <c r="G140" s="22">
        <v>730174</v>
      </c>
      <c r="H140" s="61"/>
      <c r="I140" s="61"/>
      <c r="J140" s="61"/>
      <c r="K140" s="61"/>
      <c r="L140" s="61"/>
      <c r="M140" s="61"/>
      <c r="N140" s="61"/>
      <c r="O140" s="61">
        <f t="shared" si="15"/>
        <v>0</v>
      </c>
      <c r="P140" s="61"/>
      <c r="Q140" s="61">
        <f t="shared" si="11"/>
        <v>0</v>
      </c>
      <c r="R140" s="7"/>
      <c r="S140" s="7"/>
      <c r="T140" s="14"/>
      <c r="U140" s="15"/>
      <c r="V140" s="90"/>
      <c r="W140" s="90"/>
      <c r="X140" s="90"/>
      <c r="Y140" s="90"/>
      <c r="Z140" s="90"/>
      <c r="AA140" s="90"/>
      <c r="AB140" s="61"/>
      <c r="AC140" s="61"/>
      <c r="AD140" s="61">
        <f t="shared" si="12"/>
        <v>0</v>
      </c>
      <c r="AE140" s="61"/>
      <c r="AF140" s="61"/>
      <c r="AG140" s="61">
        <v>304439.44</v>
      </c>
      <c r="AH140" s="61">
        <f t="shared" si="16"/>
        <v>304439.44</v>
      </c>
      <c r="AI140" s="61">
        <v>49052</v>
      </c>
      <c r="AJ140" s="61">
        <f t="shared" si="9"/>
        <v>353491.44</v>
      </c>
      <c r="AK140" s="61"/>
      <c r="AL140" s="61"/>
      <c r="AM140" s="61"/>
      <c r="AN140" s="140"/>
      <c r="AO140" s="61"/>
      <c r="AP140" s="61"/>
      <c r="AQ140" s="61"/>
      <c r="AR140" s="61"/>
      <c r="AS140" s="61"/>
      <c r="AT140" s="61"/>
      <c r="AU140" s="61"/>
      <c r="AV140" s="61">
        <f t="shared" si="14"/>
        <v>353491.44</v>
      </c>
    </row>
    <row r="141" spans="1:48" s="68" customFormat="1" x14ac:dyDescent="0.3">
      <c r="A141" s="20" t="s">
        <v>51</v>
      </c>
      <c r="B141" s="105"/>
      <c r="C141" s="105"/>
      <c r="D141" s="111"/>
      <c r="E141" s="6" t="s">
        <v>75</v>
      </c>
      <c r="F141" s="6"/>
      <c r="G141" s="22">
        <v>730180</v>
      </c>
      <c r="H141" s="61">
        <v>0</v>
      </c>
      <c r="I141" s="61">
        <v>0</v>
      </c>
      <c r="J141" s="61">
        <v>0</v>
      </c>
      <c r="K141" s="61">
        <v>0</v>
      </c>
      <c r="L141" s="61"/>
      <c r="M141" s="61"/>
      <c r="N141" s="61"/>
      <c r="O141" s="61">
        <f t="shared" si="15"/>
        <v>0</v>
      </c>
      <c r="P141" s="61"/>
      <c r="Q141" s="61">
        <f t="shared" si="11"/>
        <v>0</v>
      </c>
      <c r="R141" s="7"/>
      <c r="S141" s="7">
        <v>400000</v>
      </c>
      <c r="T141" s="14"/>
      <c r="U141" s="15"/>
      <c r="V141" s="89" t="e">
        <f>Q141-#REF!</f>
        <v>#REF!</v>
      </c>
      <c r="W141" s="89"/>
      <c r="X141" s="89"/>
      <c r="Y141" s="89"/>
      <c r="Z141" s="89"/>
      <c r="AA141" s="89"/>
      <c r="AB141" s="61"/>
      <c r="AC141" s="61"/>
      <c r="AD141" s="61">
        <f t="shared" si="12"/>
        <v>0</v>
      </c>
      <c r="AE141" s="61"/>
      <c r="AF141" s="61"/>
      <c r="AG141" s="61"/>
      <c r="AH141" s="61">
        <f t="shared" si="16"/>
        <v>0</v>
      </c>
      <c r="AI141" s="61"/>
      <c r="AJ141" s="61">
        <f t="shared" si="9"/>
        <v>0</v>
      </c>
      <c r="AK141" s="61"/>
      <c r="AL141" s="61"/>
      <c r="AM141" s="61"/>
      <c r="AN141" s="140"/>
      <c r="AO141" s="61"/>
      <c r="AP141" s="61"/>
      <c r="AQ141" s="61"/>
      <c r="AR141" s="61"/>
      <c r="AS141" s="69"/>
      <c r="AT141" s="61"/>
      <c r="AU141" s="61"/>
      <c r="AV141" s="61">
        <f t="shared" si="14"/>
        <v>0</v>
      </c>
    </row>
    <row r="142" spans="1:48" s="68" customFormat="1" x14ac:dyDescent="0.3">
      <c r="A142" s="20" t="s">
        <v>452</v>
      </c>
      <c r="B142" s="105"/>
      <c r="C142" s="105"/>
      <c r="D142" s="111"/>
      <c r="E142" s="6" t="s">
        <v>453</v>
      </c>
      <c r="F142" s="6"/>
      <c r="G142" s="22">
        <v>730181</v>
      </c>
      <c r="H142" s="61"/>
      <c r="I142" s="61"/>
      <c r="J142" s="61"/>
      <c r="K142" s="61"/>
      <c r="L142" s="61"/>
      <c r="M142" s="61"/>
      <c r="N142" s="61"/>
      <c r="O142" s="61">
        <f t="shared" si="15"/>
        <v>0</v>
      </c>
      <c r="P142" s="61"/>
      <c r="Q142" s="61">
        <f t="shared" si="11"/>
        <v>0</v>
      </c>
      <c r="R142" s="7"/>
      <c r="S142" s="7"/>
      <c r="T142" s="14"/>
      <c r="U142" s="15"/>
      <c r="V142" s="89"/>
      <c r="W142" s="89"/>
      <c r="X142" s="89"/>
      <c r="Y142" s="89"/>
      <c r="Z142" s="89"/>
      <c r="AA142" s="89"/>
      <c r="AB142" s="61"/>
      <c r="AC142" s="61"/>
      <c r="AD142" s="61">
        <f t="shared" si="12"/>
        <v>0</v>
      </c>
      <c r="AE142" s="61">
        <v>75262.5</v>
      </c>
      <c r="AF142" s="61">
        <v>0</v>
      </c>
      <c r="AG142" s="61"/>
      <c r="AH142" s="61">
        <f t="shared" si="16"/>
        <v>75262.5</v>
      </c>
      <c r="AI142" s="61"/>
      <c r="AJ142" s="61">
        <f t="shared" si="9"/>
        <v>75262.5</v>
      </c>
      <c r="AK142" s="61"/>
      <c r="AL142" s="61"/>
      <c r="AM142" s="61"/>
      <c r="AN142" s="140"/>
      <c r="AO142" s="61"/>
      <c r="AP142" s="61"/>
      <c r="AQ142" s="61"/>
      <c r="AR142" s="61"/>
      <c r="AS142" s="69"/>
      <c r="AT142" s="61"/>
      <c r="AU142" s="61"/>
      <c r="AV142" s="61">
        <f t="shared" si="14"/>
        <v>75262.5</v>
      </c>
    </row>
    <row r="143" spans="1:48" s="68" customFormat="1" x14ac:dyDescent="0.3">
      <c r="A143" s="20" t="s">
        <v>52</v>
      </c>
      <c r="B143" s="105"/>
      <c r="C143" s="105"/>
      <c r="D143" s="111" t="s">
        <v>778</v>
      </c>
      <c r="E143" s="6" t="s">
        <v>76</v>
      </c>
      <c r="F143" s="6"/>
      <c r="G143" s="22">
        <v>730190</v>
      </c>
      <c r="H143" s="61">
        <v>0</v>
      </c>
      <c r="I143" s="61">
        <v>20690</v>
      </c>
      <c r="J143" s="61">
        <v>3200</v>
      </c>
      <c r="K143" s="61">
        <v>0</v>
      </c>
      <c r="L143" s="61"/>
      <c r="M143" s="61"/>
      <c r="N143" s="61"/>
      <c r="O143" s="61">
        <f t="shared" si="15"/>
        <v>23890</v>
      </c>
      <c r="P143" s="61"/>
      <c r="Q143" s="61">
        <f t="shared" si="11"/>
        <v>23890</v>
      </c>
      <c r="R143" s="7"/>
      <c r="S143" s="7">
        <v>400000</v>
      </c>
      <c r="T143" s="14"/>
      <c r="U143" s="15"/>
      <c r="V143" s="89" t="e">
        <f>Q143-#REF!</f>
        <v>#REF!</v>
      </c>
      <c r="W143" s="89"/>
      <c r="X143" s="89"/>
      <c r="Y143" s="89"/>
      <c r="Z143" s="89"/>
      <c r="AA143" s="89"/>
      <c r="AB143" s="61"/>
      <c r="AC143" s="61"/>
      <c r="AD143" s="61">
        <f t="shared" si="12"/>
        <v>0</v>
      </c>
      <c r="AE143" s="61"/>
      <c r="AF143" s="61"/>
      <c r="AG143" s="61"/>
      <c r="AH143" s="61">
        <f t="shared" si="16"/>
        <v>0</v>
      </c>
      <c r="AI143" s="61"/>
      <c r="AJ143" s="61">
        <f t="shared" ref="AJ143:AJ211" si="17">SUM(AH143:AI143)</f>
        <v>0</v>
      </c>
      <c r="AK143" s="61"/>
      <c r="AL143" s="61"/>
      <c r="AM143" s="61"/>
      <c r="AN143" s="140"/>
      <c r="AO143" s="61"/>
      <c r="AP143" s="61"/>
      <c r="AQ143" s="61"/>
      <c r="AR143" s="61"/>
      <c r="AS143" s="69"/>
      <c r="AT143" s="61"/>
      <c r="AU143" s="61"/>
      <c r="AV143" s="61">
        <f t="shared" si="14"/>
        <v>23890</v>
      </c>
    </row>
    <row r="144" spans="1:48" s="68" customFormat="1" ht="29.25" customHeight="1" x14ac:dyDescent="0.3">
      <c r="A144" s="20" t="s">
        <v>455</v>
      </c>
      <c r="B144" s="105"/>
      <c r="C144" s="105"/>
      <c r="D144" s="111"/>
      <c r="E144" s="6" t="s">
        <v>454</v>
      </c>
      <c r="F144" s="6"/>
      <c r="G144" s="22">
        <v>730191</v>
      </c>
      <c r="H144" s="61"/>
      <c r="I144" s="61"/>
      <c r="J144" s="61"/>
      <c r="K144" s="61"/>
      <c r="L144" s="61"/>
      <c r="M144" s="61"/>
      <c r="N144" s="61"/>
      <c r="O144" s="61">
        <f t="shared" si="15"/>
        <v>0</v>
      </c>
      <c r="P144" s="61"/>
      <c r="Q144" s="61">
        <f t="shared" si="11"/>
        <v>0</v>
      </c>
      <c r="R144" s="7"/>
      <c r="S144" s="7"/>
      <c r="T144" s="14"/>
      <c r="U144" s="15"/>
      <c r="V144" s="89"/>
      <c r="W144" s="89"/>
      <c r="X144" s="89"/>
      <c r="Y144" s="89"/>
      <c r="Z144" s="89"/>
      <c r="AA144" s="89"/>
      <c r="AB144" s="61"/>
      <c r="AC144" s="61"/>
      <c r="AD144" s="61">
        <f t="shared" si="12"/>
        <v>0</v>
      </c>
      <c r="AE144" s="61">
        <v>1035674.04</v>
      </c>
      <c r="AF144" s="61">
        <v>55576.75</v>
      </c>
      <c r="AG144" s="61">
        <v>-10</v>
      </c>
      <c r="AH144" s="61">
        <f t="shared" si="16"/>
        <v>1091240.79</v>
      </c>
      <c r="AI144" s="61">
        <v>20</v>
      </c>
      <c r="AJ144" s="61">
        <f t="shared" si="17"/>
        <v>1091260.79</v>
      </c>
      <c r="AK144" s="61"/>
      <c r="AL144" s="61"/>
      <c r="AM144" s="61"/>
      <c r="AN144" s="140"/>
      <c r="AO144" s="61"/>
      <c r="AP144" s="61"/>
      <c r="AQ144" s="61"/>
      <c r="AR144" s="61"/>
      <c r="AS144" s="69"/>
      <c r="AT144" s="61"/>
      <c r="AU144" s="61"/>
      <c r="AV144" s="61">
        <f t="shared" si="14"/>
        <v>1091260.79</v>
      </c>
    </row>
    <row r="145" spans="1:48" s="68" customFormat="1" ht="27.75" customHeight="1" x14ac:dyDescent="0.3">
      <c r="A145" s="20" t="s">
        <v>606</v>
      </c>
      <c r="B145" s="105"/>
      <c r="C145" s="105"/>
      <c r="D145" s="111" t="s">
        <v>779</v>
      </c>
      <c r="E145" s="6" t="s">
        <v>607</v>
      </c>
      <c r="F145" s="6" t="s">
        <v>608</v>
      </c>
      <c r="G145" s="22">
        <v>730192</v>
      </c>
      <c r="H145" s="61"/>
      <c r="I145" s="61"/>
      <c r="J145" s="61"/>
      <c r="K145" s="61"/>
      <c r="L145" s="61"/>
      <c r="M145" s="61"/>
      <c r="N145" s="61"/>
      <c r="O145" s="61">
        <f t="shared" si="15"/>
        <v>0</v>
      </c>
      <c r="P145" s="61"/>
      <c r="Q145" s="61">
        <f t="shared" si="11"/>
        <v>0</v>
      </c>
      <c r="R145" s="7"/>
      <c r="S145" s="7"/>
      <c r="T145" s="14"/>
      <c r="U145" s="15"/>
      <c r="V145" s="89"/>
      <c r="W145" s="89"/>
      <c r="X145" s="89"/>
      <c r="Y145" s="89"/>
      <c r="Z145" s="89"/>
      <c r="AA145" s="89"/>
      <c r="AB145" s="61"/>
      <c r="AC145" s="61"/>
      <c r="AD145" s="61"/>
      <c r="AE145" s="61"/>
      <c r="AF145" s="61"/>
      <c r="AG145" s="61">
        <v>864954</v>
      </c>
      <c r="AH145" s="61">
        <f t="shared" si="16"/>
        <v>864954</v>
      </c>
      <c r="AI145" s="61">
        <v>250046</v>
      </c>
      <c r="AJ145" s="61">
        <f t="shared" si="17"/>
        <v>1115000</v>
      </c>
      <c r="AK145" s="61"/>
      <c r="AL145" s="61"/>
      <c r="AM145" s="61"/>
      <c r="AN145" s="140"/>
      <c r="AO145" s="61"/>
      <c r="AP145" s="61"/>
      <c r="AQ145" s="61"/>
      <c r="AR145" s="61"/>
      <c r="AS145" s="69"/>
      <c r="AT145" s="61"/>
      <c r="AU145" s="61"/>
      <c r="AV145" s="61"/>
    </row>
    <row r="146" spans="1:48" s="68" customFormat="1" x14ac:dyDescent="0.3">
      <c r="A146" s="20" t="s">
        <v>53</v>
      </c>
      <c r="B146" s="105"/>
      <c r="C146" s="105"/>
      <c r="D146" s="111" t="s">
        <v>718</v>
      </c>
      <c r="E146" s="6" t="s">
        <v>77</v>
      </c>
      <c r="F146" s="6"/>
      <c r="G146" s="22">
        <v>730200</v>
      </c>
      <c r="H146" s="61">
        <v>0</v>
      </c>
      <c r="I146" s="61">
        <v>90985.06</v>
      </c>
      <c r="J146" s="61">
        <v>18262.68</v>
      </c>
      <c r="K146" s="61">
        <v>48691.42</v>
      </c>
      <c r="L146" s="61"/>
      <c r="M146" s="61">
        <v>0</v>
      </c>
      <c r="N146" s="61">
        <v>0</v>
      </c>
      <c r="O146" s="61">
        <f t="shared" si="15"/>
        <v>157939.15999999997</v>
      </c>
      <c r="P146" s="61">
        <v>42061</v>
      </c>
      <c r="Q146" s="61">
        <f t="shared" si="11"/>
        <v>200000.15999999997</v>
      </c>
      <c r="R146" s="7"/>
      <c r="S146" s="7">
        <v>400000</v>
      </c>
      <c r="T146" s="14"/>
      <c r="U146" s="15"/>
      <c r="V146" s="89" t="e">
        <f>Q146-#REF!</f>
        <v>#REF!</v>
      </c>
      <c r="W146" s="89"/>
      <c r="X146" s="89"/>
      <c r="Y146" s="89"/>
      <c r="Z146" s="89"/>
      <c r="AA146" s="89"/>
      <c r="AB146" s="61"/>
      <c r="AC146" s="61"/>
      <c r="AD146" s="61">
        <f t="shared" si="12"/>
        <v>0</v>
      </c>
      <c r="AE146" s="61"/>
      <c r="AF146" s="61"/>
      <c r="AG146" s="61">
        <v>65452.6</v>
      </c>
      <c r="AH146" s="61">
        <f t="shared" si="16"/>
        <v>65452.6</v>
      </c>
      <c r="AI146" s="61">
        <v>0</v>
      </c>
      <c r="AJ146" s="61">
        <f t="shared" si="17"/>
        <v>65452.6</v>
      </c>
      <c r="AK146" s="61"/>
      <c r="AL146" s="61"/>
      <c r="AM146" s="61"/>
      <c r="AN146" s="140"/>
      <c r="AO146" s="61"/>
      <c r="AP146" s="61"/>
      <c r="AQ146" s="61"/>
      <c r="AR146" s="61"/>
      <c r="AS146" s="69"/>
      <c r="AT146" s="61"/>
      <c r="AU146" s="61"/>
      <c r="AV146" s="61">
        <f t="shared" ref="AV146:AV177" si="18">Q146+AD146+AJ146+AO146+AS146+AT146+AU146</f>
        <v>265452.75999999995</v>
      </c>
    </row>
    <row r="147" spans="1:48" s="68" customFormat="1" x14ac:dyDescent="0.3">
      <c r="A147" s="20" t="s">
        <v>54</v>
      </c>
      <c r="B147" s="105"/>
      <c r="C147" s="105"/>
      <c r="D147" s="111"/>
      <c r="E147" s="6" t="s">
        <v>78</v>
      </c>
      <c r="F147" s="6"/>
      <c r="G147" s="22">
        <v>730210</v>
      </c>
      <c r="H147" s="61">
        <v>0</v>
      </c>
      <c r="I147" s="61">
        <v>0</v>
      </c>
      <c r="J147" s="61">
        <v>0</v>
      </c>
      <c r="K147" s="61">
        <v>0</v>
      </c>
      <c r="L147" s="61"/>
      <c r="M147" s="61">
        <v>0</v>
      </c>
      <c r="N147" s="61"/>
      <c r="O147" s="61">
        <f t="shared" si="15"/>
        <v>0</v>
      </c>
      <c r="P147" s="61"/>
      <c r="Q147" s="61">
        <f t="shared" si="11"/>
        <v>0</v>
      </c>
      <c r="R147" s="7"/>
      <c r="S147" s="7">
        <v>1000000</v>
      </c>
      <c r="T147" s="14"/>
      <c r="U147" s="15"/>
      <c r="V147" s="89" t="e">
        <f>Q147-#REF!</f>
        <v>#REF!</v>
      </c>
      <c r="W147" s="89"/>
      <c r="X147" s="89"/>
      <c r="Y147" s="89"/>
      <c r="Z147" s="89"/>
      <c r="AA147" s="89"/>
      <c r="AB147" s="61"/>
      <c r="AC147" s="61"/>
      <c r="AD147" s="61">
        <f t="shared" si="12"/>
        <v>0</v>
      </c>
      <c r="AE147" s="61"/>
      <c r="AF147" s="61"/>
      <c r="AG147" s="61"/>
      <c r="AH147" s="61">
        <f t="shared" si="16"/>
        <v>0</v>
      </c>
      <c r="AI147" s="61"/>
      <c r="AJ147" s="61">
        <f t="shared" si="17"/>
        <v>0</v>
      </c>
      <c r="AK147" s="61"/>
      <c r="AL147" s="61"/>
      <c r="AM147" s="61"/>
      <c r="AN147" s="140"/>
      <c r="AO147" s="61"/>
      <c r="AP147" s="61"/>
      <c r="AQ147" s="61"/>
      <c r="AR147" s="61"/>
      <c r="AS147" s="69"/>
      <c r="AT147" s="61"/>
      <c r="AU147" s="61"/>
      <c r="AV147" s="61">
        <f t="shared" si="18"/>
        <v>0</v>
      </c>
    </row>
    <row r="148" spans="1:48" s="68" customFormat="1" x14ac:dyDescent="0.3">
      <c r="A148" s="20" t="s">
        <v>161</v>
      </c>
      <c r="B148" s="105"/>
      <c r="C148" s="105"/>
      <c r="D148" s="111" t="s">
        <v>780</v>
      </c>
      <c r="E148" s="6" t="s">
        <v>162</v>
      </c>
      <c r="F148" s="6" t="s">
        <v>318</v>
      </c>
      <c r="G148" s="22">
        <v>730211</v>
      </c>
      <c r="H148" s="61">
        <v>0</v>
      </c>
      <c r="I148" s="61">
        <v>2954</v>
      </c>
      <c r="J148" s="61">
        <v>100975</v>
      </c>
      <c r="K148" s="61">
        <v>20734.03</v>
      </c>
      <c r="L148" s="61">
        <v>10514</v>
      </c>
      <c r="M148" s="61">
        <v>2874.4</v>
      </c>
      <c r="N148" s="61">
        <v>0</v>
      </c>
      <c r="O148" s="61">
        <f t="shared" si="15"/>
        <v>138051.43</v>
      </c>
      <c r="P148" s="61">
        <v>46689</v>
      </c>
      <c r="Q148" s="61">
        <f t="shared" ref="Q148:Q217" si="19">SUM(O148:P148)</f>
        <v>184740.43</v>
      </c>
      <c r="R148" s="7"/>
      <c r="S148" s="7"/>
      <c r="T148" s="14"/>
      <c r="U148" s="15"/>
      <c r="V148" s="89" t="e">
        <f>Q148-#REF!</f>
        <v>#REF!</v>
      </c>
      <c r="W148" s="89"/>
      <c r="X148" s="89"/>
      <c r="Y148" s="89"/>
      <c r="Z148" s="89"/>
      <c r="AA148" s="89"/>
      <c r="AB148" s="61"/>
      <c r="AC148" s="61"/>
      <c r="AD148" s="61">
        <f t="shared" si="12"/>
        <v>0</v>
      </c>
      <c r="AE148" s="61"/>
      <c r="AF148" s="61"/>
      <c r="AG148" s="61"/>
      <c r="AH148" s="61">
        <f t="shared" si="16"/>
        <v>0</v>
      </c>
      <c r="AI148" s="61"/>
      <c r="AJ148" s="61">
        <f t="shared" si="17"/>
        <v>0</v>
      </c>
      <c r="AK148" s="61"/>
      <c r="AL148" s="61"/>
      <c r="AM148" s="61"/>
      <c r="AN148" s="140"/>
      <c r="AO148" s="61"/>
      <c r="AP148" s="61"/>
      <c r="AQ148" s="61"/>
      <c r="AR148" s="61"/>
      <c r="AS148" s="69"/>
      <c r="AT148" s="61"/>
      <c r="AU148" s="61"/>
      <c r="AV148" s="61">
        <f t="shared" si="18"/>
        <v>184740.43</v>
      </c>
    </row>
    <row r="149" spans="1:48" s="68" customFormat="1" x14ac:dyDescent="0.3">
      <c r="A149" s="20" t="s">
        <v>178</v>
      </c>
      <c r="B149" s="105"/>
      <c r="C149" s="105"/>
      <c r="D149" s="111"/>
      <c r="E149" s="6" t="s">
        <v>179</v>
      </c>
      <c r="F149" s="6" t="s">
        <v>319</v>
      </c>
      <c r="G149" s="22">
        <v>730212</v>
      </c>
      <c r="H149" s="61">
        <v>0</v>
      </c>
      <c r="I149" s="61">
        <v>0</v>
      </c>
      <c r="J149" s="61">
        <v>32306</v>
      </c>
      <c r="K149" s="61">
        <v>131767.28</v>
      </c>
      <c r="L149" s="61">
        <v>56455.01</v>
      </c>
      <c r="M149" s="61">
        <v>0</v>
      </c>
      <c r="N149" s="61">
        <v>0</v>
      </c>
      <c r="O149" s="61">
        <f t="shared" si="15"/>
        <v>220528.29</v>
      </c>
      <c r="P149" s="61">
        <v>2672</v>
      </c>
      <c r="Q149" s="61">
        <f t="shared" si="19"/>
        <v>223200.29</v>
      </c>
      <c r="R149" s="7"/>
      <c r="S149" s="7"/>
      <c r="T149" s="14"/>
      <c r="U149" s="15"/>
      <c r="V149" s="89" t="e">
        <f>Q149-#REF!</f>
        <v>#REF!</v>
      </c>
      <c r="W149" s="89"/>
      <c r="X149" s="89"/>
      <c r="Y149" s="89"/>
      <c r="Z149" s="89"/>
      <c r="AA149" s="89"/>
      <c r="AB149" s="61"/>
      <c r="AC149" s="61"/>
      <c r="AD149" s="61">
        <f t="shared" si="12"/>
        <v>0</v>
      </c>
      <c r="AE149" s="61"/>
      <c r="AF149" s="61"/>
      <c r="AG149" s="61"/>
      <c r="AH149" s="61">
        <f t="shared" si="16"/>
        <v>0</v>
      </c>
      <c r="AI149" s="61"/>
      <c r="AJ149" s="61">
        <f t="shared" si="17"/>
        <v>0</v>
      </c>
      <c r="AK149" s="61"/>
      <c r="AL149" s="61"/>
      <c r="AM149" s="61"/>
      <c r="AN149" s="140"/>
      <c r="AO149" s="61"/>
      <c r="AP149" s="61"/>
      <c r="AQ149" s="61"/>
      <c r="AR149" s="61"/>
      <c r="AS149" s="69"/>
      <c r="AT149" s="61"/>
      <c r="AU149" s="61"/>
      <c r="AV149" s="61">
        <f t="shared" si="18"/>
        <v>223200.29</v>
      </c>
    </row>
    <row r="150" spans="1:48" s="68" customFormat="1" x14ac:dyDescent="0.3">
      <c r="A150" s="20" t="s">
        <v>809</v>
      </c>
      <c r="B150" s="105"/>
      <c r="C150" s="105"/>
      <c r="D150" s="111"/>
      <c r="E150" s="6" t="s">
        <v>808</v>
      </c>
      <c r="F150" s="6"/>
      <c r="G150" s="22"/>
      <c r="H150" s="61"/>
      <c r="I150" s="61"/>
      <c r="J150" s="61"/>
      <c r="K150" s="61"/>
      <c r="L150" s="61"/>
      <c r="M150" s="61"/>
      <c r="N150" s="61"/>
      <c r="O150" s="61">
        <f t="shared" si="15"/>
        <v>0</v>
      </c>
      <c r="P150" s="61"/>
      <c r="Q150" s="61"/>
      <c r="R150" s="7"/>
      <c r="S150" s="7"/>
      <c r="T150" s="14"/>
      <c r="U150" s="15"/>
      <c r="V150" s="89"/>
      <c r="W150" s="89"/>
      <c r="X150" s="89"/>
      <c r="Y150" s="89"/>
      <c r="Z150" s="89"/>
      <c r="AA150" s="89"/>
      <c r="AB150" s="61"/>
      <c r="AC150" s="61"/>
      <c r="AD150" s="61"/>
      <c r="AE150" s="61"/>
      <c r="AF150" s="61"/>
      <c r="AG150" s="61"/>
      <c r="AH150" s="61">
        <f t="shared" si="16"/>
        <v>0</v>
      </c>
      <c r="AI150" s="61"/>
      <c r="AJ150" s="61"/>
      <c r="AK150" s="61"/>
      <c r="AL150" s="61"/>
      <c r="AM150" s="61"/>
      <c r="AN150" s="140"/>
      <c r="AO150" s="61"/>
      <c r="AP150" s="61"/>
      <c r="AQ150" s="61"/>
      <c r="AR150" s="61"/>
      <c r="AS150" s="61">
        <v>367000</v>
      </c>
      <c r="AT150" s="61"/>
      <c r="AU150" s="61"/>
      <c r="AV150" s="61">
        <f t="shared" si="18"/>
        <v>367000</v>
      </c>
    </row>
    <row r="151" spans="1:48" s="68" customFormat="1" ht="28" x14ac:dyDescent="0.3">
      <c r="A151" s="20" t="s">
        <v>55</v>
      </c>
      <c r="B151" s="105"/>
      <c r="C151" s="105"/>
      <c r="D151" s="111"/>
      <c r="E151" s="6" t="s">
        <v>43</v>
      </c>
      <c r="F151" s="6"/>
      <c r="G151" s="22">
        <v>730220</v>
      </c>
      <c r="H151" s="61">
        <v>0</v>
      </c>
      <c r="I151" s="61">
        <v>28203.5</v>
      </c>
      <c r="J151" s="61">
        <v>62769.81</v>
      </c>
      <c r="K151" s="61">
        <v>7160.87</v>
      </c>
      <c r="L151" s="61">
        <v>1448.62</v>
      </c>
      <c r="M151" s="61">
        <v>0</v>
      </c>
      <c r="N151" s="61">
        <v>0</v>
      </c>
      <c r="O151" s="61">
        <f t="shared" si="15"/>
        <v>99582.799999999988</v>
      </c>
      <c r="P151" s="61">
        <v>181</v>
      </c>
      <c r="Q151" s="61">
        <f t="shared" si="19"/>
        <v>99763.799999999988</v>
      </c>
      <c r="R151" s="7"/>
      <c r="S151" s="7">
        <v>700000</v>
      </c>
      <c r="T151" s="14"/>
      <c r="U151" s="15"/>
      <c r="V151" s="89" t="e">
        <f>Q151-#REF!</f>
        <v>#REF!</v>
      </c>
      <c r="W151" s="89"/>
      <c r="X151" s="89"/>
      <c r="Y151" s="89"/>
      <c r="Z151" s="89"/>
      <c r="AA151" s="89"/>
      <c r="AB151" s="61"/>
      <c r="AC151" s="61"/>
      <c r="AD151" s="61">
        <f t="shared" si="12"/>
        <v>0</v>
      </c>
      <c r="AE151" s="61"/>
      <c r="AF151" s="61"/>
      <c r="AG151" s="61"/>
      <c r="AH151" s="61">
        <f t="shared" si="16"/>
        <v>0</v>
      </c>
      <c r="AI151" s="61"/>
      <c r="AJ151" s="61">
        <f t="shared" si="17"/>
        <v>0</v>
      </c>
      <c r="AK151" s="61"/>
      <c r="AL151" s="61"/>
      <c r="AM151" s="61"/>
      <c r="AN151" s="140"/>
      <c r="AO151" s="61"/>
      <c r="AP151" s="61"/>
      <c r="AQ151" s="61"/>
      <c r="AR151" s="61"/>
      <c r="AS151" s="69"/>
      <c r="AT151" s="61"/>
      <c r="AU151" s="61"/>
      <c r="AV151" s="61">
        <f t="shared" si="18"/>
        <v>99763.799999999988</v>
      </c>
    </row>
    <row r="152" spans="1:48" s="68" customFormat="1" ht="28" x14ac:dyDescent="0.3">
      <c r="A152" s="20" t="s">
        <v>172</v>
      </c>
      <c r="B152" s="105"/>
      <c r="C152" s="105"/>
      <c r="D152" s="111"/>
      <c r="E152" s="6" t="s">
        <v>173</v>
      </c>
      <c r="F152" s="6" t="s">
        <v>320</v>
      </c>
      <c r="G152" s="22">
        <v>730221</v>
      </c>
      <c r="H152" s="61">
        <v>0</v>
      </c>
      <c r="I152" s="61">
        <v>0</v>
      </c>
      <c r="J152" s="61">
        <v>204636.17</v>
      </c>
      <c r="K152" s="61">
        <v>0</v>
      </c>
      <c r="L152" s="61"/>
      <c r="M152" s="61"/>
      <c r="N152" s="61"/>
      <c r="O152" s="61">
        <f t="shared" si="15"/>
        <v>204636.17</v>
      </c>
      <c r="P152" s="61"/>
      <c r="Q152" s="61">
        <f t="shared" si="19"/>
        <v>204636.17</v>
      </c>
      <c r="R152" s="7"/>
      <c r="S152" s="7"/>
      <c r="T152" s="14"/>
      <c r="U152" s="15"/>
      <c r="V152" s="89" t="e">
        <f>Q152-#REF!</f>
        <v>#REF!</v>
      </c>
      <c r="W152" s="89"/>
      <c r="X152" s="89"/>
      <c r="Y152" s="89"/>
      <c r="Z152" s="89"/>
      <c r="AA152" s="89"/>
      <c r="AB152" s="61"/>
      <c r="AC152" s="61"/>
      <c r="AD152" s="61">
        <f t="shared" si="12"/>
        <v>0</v>
      </c>
      <c r="AE152" s="61"/>
      <c r="AF152" s="61"/>
      <c r="AG152" s="61"/>
      <c r="AH152" s="61">
        <f t="shared" si="16"/>
        <v>0</v>
      </c>
      <c r="AI152" s="61"/>
      <c r="AJ152" s="61">
        <f t="shared" si="17"/>
        <v>0</v>
      </c>
      <c r="AK152" s="61"/>
      <c r="AL152" s="61"/>
      <c r="AM152" s="61"/>
      <c r="AN152" s="140"/>
      <c r="AO152" s="61"/>
      <c r="AP152" s="61"/>
      <c r="AQ152" s="61"/>
      <c r="AR152" s="61"/>
      <c r="AS152" s="69"/>
      <c r="AT152" s="61"/>
      <c r="AU152" s="61"/>
      <c r="AV152" s="61">
        <f t="shared" si="18"/>
        <v>204636.17</v>
      </c>
    </row>
    <row r="153" spans="1:48" s="68" customFormat="1" ht="28" x14ac:dyDescent="0.3">
      <c r="A153" s="20" t="s">
        <v>217</v>
      </c>
      <c r="B153" s="105"/>
      <c r="C153" s="105"/>
      <c r="D153" s="111"/>
      <c r="E153" s="6" t="s">
        <v>218</v>
      </c>
      <c r="F153" s="6" t="s">
        <v>321</v>
      </c>
      <c r="G153" s="22">
        <v>730222</v>
      </c>
      <c r="H153" s="61">
        <v>0</v>
      </c>
      <c r="I153" s="61">
        <v>0</v>
      </c>
      <c r="J153" s="61">
        <v>84398</v>
      </c>
      <c r="K153" s="61">
        <v>0</v>
      </c>
      <c r="L153" s="61"/>
      <c r="M153" s="61"/>
      <c r="N153" s="61"/>
      <c r="O153" s="61">
        <f t="shared" si="15"/>
        <v>84398</v>
      </c>
      <c r="P153" s="61"/>
      <c r="Q153" s="61">
        <f t="shared" si="19"/>
        <v>84398</v>
      </c>
      <c r="R153" s="7"/>
      <c r="S153" s="7"/>
      <c r="T153" s="14"/>
      <c r="U153" s="15"/>
      <c r="V153" s="89" t="e">
        <f>Q153-#REF!</f>
        <v>#REF!</v>
      </c>
      <c r="W153" s="89"/>
      <c r="X153" s="89"/>
      <c r="Y153" s="89"/>
      <c r="Z153" s="89"/>
      <c r="AA153" s="89"/>
      <c r="AB153" s="61"/>
      <c r="AC153" s="61"/>
      <c r="AD153" s="61">
        <f t="shared" si="12"/>
        <v>0</v>
      </c>
      <c r="AE153" s="61"/>
      <c r="AF153" s="61"/>
      <c r="AG153" s="61"/>
      <c r="AH153" s="61">
        <f t="shared" si="16"/>
        <v>0</v>
      </c>
      <c r="AI153" s="61"/>
      <c r="AJ153" s="61">
        <f t="shared" si="17"/>
        <v>0</v>
      </c>
      <c r="AK153" s="61"/>
      <c r="AL153" s="61"/>
      <c r="AM153" s="61"/>
      <c r="AN153" s="140"/>
      <c r="AO153" s="61"/>
      <c r="AP153" s="61"/>
      <c r="AQ153" s="61"/>
      <c r="AR153" s="61"/>
      <c r="AS153" s="69"/>
      <c r="AT153" s="61"/>
      <c r="AU153" s="61"/>
      <c r="AV153" s="61">
        <f t="shared" si="18"/>
        <v>84398</v>
      </c>
    </row>
    <row r="154" spans="1:48" s="68" customFormat="1" ht="15" customHeight="1" x14ac:dyDescent="0.3">
      <c r="A154" s="20" t="s">
        <v>243</v>
      </c>
      <c r="B154" s="105"/>
      <c r="C154" s="105"/>
      <c r="D154" s="111"/>
      <c r="E154" s="6" t="s">
        <v>244</v>
      </c>
      <c r="F154" s="6" t="s">
        <v>322</v>
      </c>
      <c r="G154" s="22">
        <v>730223</v>
      </c>
      <c r="H154" s="61"/>
      <c r="I154" s="61"/>
      <c r="J154" s="61"/>
      <c r="K154" s="61">
        <v>0</v>
      </c>
      <c r="L154" s="61"/>
      <c r="M154" s="61"/>
      <c r="N154" s="61"/>
      <c r="O154" s="61">
        <f t="shared" si="15"/>
        <v>0</v>
      </c>
      <c r="P154" s="61">
        <f>20000-20000</f>
        <v>0</v>
      </c>
      <c r="Q154" s="61">
        <f t="shared" si="19"/>
        <v>0</v>
      </c>
      <c r="R154" s="7"/>
      <c r="S154" s="7"/>
      <c r="T154" s="14"/>
      <c r="U154" s="15"/>
      <c r="V154" s="89" t="e">
        <f>Q154-#REF!</f>
        <v>#REF!</v>
      </c>
      <c r="W154" s="89"/>
      <c r="X154" s="89"/>
      <c r="Y154" s="89"/>
      <c r="Z154" s="89"/>
      <c r="AA154" s="89"/>
      <c r="AB154" s="61"/>
      <c r="AC154" s="61"/>
      <c r="AD154" s="61">
        <f t="shared" si="12"/>
        <v>0</v>
      </c>
      <c r="AE154" s="61"/>
      <c r="AF154" s="61"/>
      <c r="AG154" s="61"/>
      <c r="AH154" s="61">
        <f t="shared" si="16"/>
        <v>0</v>
      </c>
      <c r="AI154" s="61"/>
      <c r="AJ154" s="61">
        <f t="shared" si="17"/>
        <v>0</v>
      </c>
      <c r="AK154" s="61"/>
      <c r="AL154" s="61"/>
      <c r="AM154" s="61"/>
      <c r="AN154" s="140"/>
      <c r="AO154" s="61"/>
      <c r="AP154" s="61"/>
      <c r="AQ154" s="61"/>
      <c r="AR154" s="61"/>
      <c r="AS154" s="69"/>
      <c r="AT154" s="61"/>
      <c r="AU154" s="61"/>
      <c r="AV154" s="61">
        <f t="shared" si="18"/>
        <v>0</v>
      </c>
    </row>
    <row r="155" spans="1:48" s="68" customFormat="1" ht="28" x14ac:dyDescent="0.3">
      <c r="A155" s="20" t="s">
        <v>56</v>
      </c>
      <c r="B155" s="105"/>
      <c r="C155" s="105"/>
      <c r="D155" s="111"/>
      <c r="E155" s="6" t="s">
        <v>142</v>
      </c>
      <c r="F155" s="6"/>
      <c r="G155" s="22">
        <v>730230</v>
      </c>
      <c r="H155" s="61">
        <v>0</v>
      </c>
      <c r="I155" s="61">
        <v>21422.11</v>
      </c>
      <c r="J155" s="61">
        <v>2300</v>
      </c>
      <c r="K155" s="61">
        <v>0</v>
      </c>
      <c r="L155" s="61"/>
      <c r="M155" s="61"/>
      <c r="N155" s="61"/>
      <c r="O155" s="61">
        <f t="shared" si="15"/>
        <v>23722.11</v>
      </c>
      <c r="P155" s="61"/>
      <c r="Q155" s="61">
        <f t="shared" si="19"/>
        <v>23722.11</v>
      </c>
      <c r="R155" s="7"/>
      <c r="S155" s="7">
        <v>600000</v>
      </c>
      <c r="T155" s="14"/>
      <c r="U155" s="15"/>
      <c r="V155" s="89" t="e">
        <f>Q155-#REF!</f>
        <v>#REF!</v>
      </c>
      <c r="W155" s="89"/>
      <c r="X155" s="89"/>
      <c r="Y155" s="89"/>
      <c r="Z155" s="89"/>
      <c r="AA155" s="89"/>
      <c r="AB155" s="61"/>
      <c r="AC155" s="61"/>
      <c r="AD155" s="61">
        <f t="shared" si="12"/>
        <v>0</v>
      </c>
      <c r="AE155" s="61"/>
      <c r="AF155" s="61"/>
      <c r="AG155" s="61"/>
      <c r="AH155" s="61">
        <f t="shared" si="16"/>
        <v>0</v>
      </c>
      <c r="AI155" s="61"/>
      <c r="AJ155" s="61">
        <f t="shared" si="17"/>
        <v>0</v>
      </c>
      <c r="AK155" s="61"/>
      <c r="AL155" s="61"/>
      <c r="AM155" s="61"/>
      <c r="AN155" s="140"/>
      <c r="AO155" s="61"/>
      <c r="AP155" s="61"/>
      <c r="AQ155" s="61"/>
      <c r="AR155" s="61"/>
      <c r="AS155" s="69"/>
      <c r="AT155" s="61"/>
      <c r="AU155" s="61"/>
      <c r="AV155" s="61">
        <f t="shared" si="18"/>
        <v>23722.11</v>
      </c>
    </row>
    <row r="156" spans="1:48" s="68" customFormat="1" x14ac:dyDescent="0.3">
      <c r="A156" s="20" t="s">
        <v>176</v>
      </c>
      <c r="B156" s="105"/>
      <c r="C156" s="105"/>
      <c r="D156" s="111" t="s">
        <v>715</v>
      </c>
      <c r="E156" s="6" t="s">
        <v>177</v>
      </c>
      <c r="F156" s="6" t="s">
        <v>323</v>
      </c>
      <c r="G156" s="22">
        <v>730231</v>
      </c>
      <c r="H156" s="61">
        <v>0</v>
      </c>
      <c r="I156" s="61">
        <v>25000.75</v>
      </c>
      <c r="J156" s="61">
        <v>0</v>
      </c>
      <c r="K156" s="61">
        <v>0</v>
      </c>
      <c r="L156" s="61"/>
      <c r="M156" s="61">
        <v>8765</v>
      </c>
      <c r="N156" s="61">
        <v>0</v>
      </c>
      <c r="O156" s="61">
        <f t="shared" si="15"/>
        <v>33765.75</v>
      </c>
      <c r="P156" s="61">
        <v>352214</v>
      </c>
      <c r="Q156" s="61">
        <f t="shared" si="19"/>
        <v>385979.75</v>
      </c>
      <c r="R156" s="7"/>
      <c r="S156" s="7"/>
      <c r="T156" s="14"/>
      <c r="U156" s="15"/>
      <c r="V156" s="89" t="e">
        <f>Q156-#REF!</f>
        <v>#REF!</v>
      </c>
      <c r="W156" s="89"/>
      <c r="X156" s="89"/>
      <c r="Y156" s="89"/>
      <c r="Z156" s="89"/>
      <c r="AA156" s="89"/>
      <c r="AB156" s="61"/>
      <c r="AC156" s="61"/>
      <c r="AD156" s="61">
        <f t="shared" si="12"/>
        <v>0</v>
      </c>
      <c r="AE156" s="61"/>
      <c r="AF156" s="61"/>
      <c r="AG156" s="61"/>
      <c r="AH156" s="61">
        <f t="shared" si="16"/>
        <v>0</v>
      </c>
      <c r="AI156" s="61"/>
      <c r="AJ156" s="61">
        <f t="shared" si="17"/>
        <v>0</v>
      </c>
      <c r="AK156" s="61"/>
      <c r="AL156" s="61"/>
      <c r="AM156" s="61"/>
      <c r="AN156" s="140"/>
      <c r="AO156" s="61"/>
      <c r="AP156" s="61"/>
      <c r="AQ156" s="61"/>
      <c r="AR156" s="61"/>
      <c r="AS156" s="69"/>
      <c r="AT156" s="61"/>
      <c r="AU156" s="61"/>
      <c r="AV156" s="61">
        <f t="shared" si="18"/>
        <v>385979.75</v>
      </c>
    </row>
    <row r="157" spans="1:48" s="68" customFormat="1" x14ac:dyDescent="0.3">
      <c r="A157" s="20" t="s">
        <v>456</v>
      </c>
      <c r="B157" s="105"/>
      <c r="C157" s="105"/>
      <c r="D157" s="111"/>
      <c r="E157" s="6" t="s">
        <v>457</v>
      </c>
      <c r="F157" s="6"/>
      <c r="G157" s="22">
        <v>730232</v>
      </c>
      <c r="H157" s="61"/>
      <c r="I157" s="61"/>
      <c r="J157" s="61"/>
      <c r="K157" s="61"/>
      <c r="L157" s="61"/>
      <c r="M157" s="61">
        <v>0</v>
      </c>
      <c r="N157" s="61"/>
      <c r="O157" s="61">
        <f t="shared" si="15"/>
        <v>0</v>
      </c>
      <c r="P157" s="61"/>
      <c r="Q157" s="61">
        <f t="shared" si="19"/>
        <v>0</v>
      </c>
      <c r="R157" s="7"/>
      <c r="S157" s="7"/>
      <c r="T157" s="14"/>
      <c r="U157" s="15"/>
      <c r="V157" s="89"/>
      <c r="W157" s="89"/>
      <c r="X157" s="89"/>
      <c r="Y157" s="89"/>
      <c r="Z157" s="89"/>
      <c r="AA157" s="89"/>
      <c r="AB157" s="61"/>
      <c r="AC157" s="61"/>
      <c r="AD157" s="61">
        <f t="shared" si="12"/>
        <v>0</v>
      </c>
      <c r="AE157" s="61">
        <v>324953.71999999997</v>
      </c>
      <c r="AF157" s="61">
        <v>23660.25</v>
      </c>
      <c r="AG157" s="61"/>
      <c r="AH157" s="61">
        <f t="shared" si="16"/>
        <v>348613.97</v>
      </c>
      <c r="AI157" s="61">
        <v>2220</v>
      </c>
      <c r="AJ157" s="61">
        <f t="shared" si="17"/>
        <v>350833.97</v>
      </c>
      <c r="AK157" s="61"/>
      <c r="AL157" s="61"/>
      <c r="AM157" s="61"/>
      <c r="AN157" s="140"/>
      <c r="AO157" s="61"/>
      <c r="AP157" s="61"/>
      <c r="AQ157" s="61"/>
      <c r="AR157" s="61"/>
      <c r="AS157" s="61">
        <v>500000</v>
      </c>
      <c r="AT157" s="61"/>
      <c r="AU157" s="61"/>
      <c r="AV157" s="61">
        <f t="shared" si="18"/>
        <v>850833.97</v>
      </c>
    </row>
    <row r="158" spans="1:48" s="68" customFormat="1" x14ac:dyDescent="0.3">
      <c r="A158" s="20" t="s">
        <v>362</v>
      </c>
      <c r="B158" s="105"/>
      <c r="C158" s="105"/>
      <c r="D158" s="111"/>
      <c r="E158" s="6" t="s">
        <v>363</v>
      </c>
      <c r="F158" s="6"/>
      <c r="G158" s="22">
        <v>730240</v>
      </c>
      <c r="H158" s="61"/>
      <c r="I158" s="61"/>
      <c r="J158" s="61"/>
      <c r="K158" s="61"/>
      <c r="L158" s="61"/>
      <c r="M158" s="61">
        <v>0</v>
      </c>
      <c r="N158" s="61"/>
      <c r="O158" s="61">
        <f t="shared" si="15"/>
        <v>0</v>
      </c>
      <c r="P158" s="61"/>
      <c r="Q158" s="61">
        <f t="shared" si="19"/>
        <v>0</v>
      </c>
      <c r="R158" s="7"/>
      <c r="S158" s="7"/>
      <c r="T158" s="14"/>
      <c r="U158" s="15"/>
      <c r="V158" s="89" t="e">
        <f>Q158-#REF!</f>
        <v>#REF!</v>
      </c>
      <c r="W158" s="89"/>
      <c r="X158" s="89"/>
      <c r="Y158" s="89"/>
      <c r="Z158" s="89"/>
      <c r="AA158" s="89"/>
      <c r="AB158" s="61"/>
      <c r="AC158" s="61"/>
      <c r="AD158" s="61">
        <f t="shared" si="12"/>
        <v>0</v>
      </c>
      <c r="AE158" s="61"/>
      <c r="AF158" s="61"/>
      <c r="AG158" s="61"/>
      <c r="AH158" s="61">
        <f t="shared" si="16"/>
        <v>0</v>
      </c>
      <c r="AI158" s="61"/>
      <c r="AJ158" s="61">
        <f t="shared" si="17"/>
        <v>0</v>
      </c>
      <c r="AK158" s="61"/>
      <c r="AL158" s="61"/>
      <c r="AM158" s="61"/>
      <c r="AN158" s="140"/>
      <c r="AO158" s="61"/>
      <c r="AP158" s="61"/>
      <c r="AQ158" s="61"/>
      <c r="AR158" s="61"/>
      <c r="AS158" s="69"/>
      <c r="AT158" s="61"/>
      <c r="AU158" s="61"/>
      <c r="AV158" s="61">
        <f t="shared" si="18"/>
        <v>0</v>
      </c>
    </row>
    <row r="159" spans="1:48" s="109" customFormat="1" ht="28" x14ac:dyDescent="0.3">
      <c r="A159" s="20" t="s">
        <v>271</v>
      </c>
      <c r="B159" s="105"/>
      <c r="C159" s="105"/>
      <c r="D159" s="111"/>
      <c r="E159" s="6" t="s">
        <v>272</v>
      </c>
      <c r="F159" s="6" t="s">
        <v>324</v>
      </c>
      <c r="G159" s="22">
        <v>730241</v>
      </c>
      <c r="H159" s="61">
        <v>0</v>
      </c>
      <c r="I159" s="61">
        <v>0</v>
      </c>
      <c r="J159" s="61">
        <v>0</v>
      </c>
      <c r="K159" s="61">
        <v>0</v>
      </c>
      <c r="L159" s="61"/>
      <c r="M159" s="61">
        <v>0</v>
      </c>
      <c r="N159" s="61"/>
      <c r="O159" s="61">
        <f t="shared" si="15"/>
        <v>0</v>
      </c>
      <c r="P159" s="61"/>
      <c r="Q159" s="61">
        <f t="shared" si="19"/>
        <v>0</v>
      </c>
      <c r="R159" s="7"/>
      <c r="S159" s="7"/>
      <c r="T159" s="14"/>
      <c r="U159" s="15"/>
      <c r="V159" s="89" t="e">
        <f>Q159-#REF!</f>
        <v>#REF!</v>
      </c>
      <c r="W159" s="89"/>
      <c r="X159" s="89"/>
      <c r="Y159" s="89"/>
      <c r="Z159" s="89"/>
      <c r="AA159" s="89"/>
      <c r="AB159" s="61"/>
      <c r="AC159" s="61"/>
      <c r="AD159" s="61">
        <f t="shared" si="12"/>
        <v>0</v>
      </c>
      <c r="AE159" s="61"/>
      <c r="AF159" s="61"/>
      <c r="AG159" s="61"/>
      <c r="AH159" s="61">
        <f t="shared" si="16"/>
        <v>0</v>
      </c>
      <c r="AI159" s="61"/>
      <c r="AJ159" s="61">
        <f t="shared" si="17"/>
        <v>0</v>
      </c>
      <c r="AK159" s="61"/>
      <c r="AL159" s="61"/>
      <c r="AM159" s="61"/>
      <c r="AN159" s="140"/>
      <c r="AO159" s="61"/>
      <c r="AP159" s="61"/>
      <c r="AQ159" s="61"/>
      <c r="AR159" s="61"/>
      <c r="AS159" s="69"/>
      <c r="AT159" s="61"/>
      <c r="AU159" s="61"/>
      <c r="AV159" s="61">
        <f t="shared" si="18"/>
        <v>0</v>
      </c>
    </row>
    <row r="160" spans="1:48" s="68" customFormat="1" ht="28" x14ac:dyDescent="0.3">
      <c r="A160" s="20" t="s">
        <v>273</v>
      </c>
      <c r="B160" s="105"/>
      <c r="C160" s="105"/>
      <c r="D160" s="111"/>
      <c r="E160" s="6" t="s">
        <v>274</v>
      </c>
      <c r="F160" s="6" t="s">
        <v>812</v>
      </c>
      <c r="G160" s="22">
        <v>730242</v>
      </c>
      <c r="H160" s="61">
        <v>0</v>
      </c>
      <c r="I160" s="61">
        <v>0</v>
      </c>
      <c r="J160" s="61">
        <v>0</v>
      </c>
      <c r="K160" s="61">
        <v>0</v>
      </c>
      <c r="L160" s="61"/>
      <c r="M160" s="61">
        <v>0</v>
      </c>
      <c r="N160" s="61"/>
      <c r="O160" s="61">
        <f t="shared" si="15"/>
        <v>0</v>
      </c>
      <c r="P160" s="61"/>
      <c r="Q160" s="61">
        <f t="shared" si="19"/>
        <v>0</v>
      </c>
      <c r="R160" s="7"/>
      <c r="S160" s="7"/>
      <c r="T160" s="14"/>
      <c r="U160" s="15"/>
      <c r="V160" s="89" t="e">
        <f>Q160-#REF!</f>
        <v>#REF!</v>
      </c>
      <c r="W160" s="89"/>
      <c r="X160" s="89"/>
      <c r="Y160" s="89"/>
      <c r="Z160" s="89"/>
      <c r="AA160" s="89"/>
      <c r="AB160" s="61"/>
      <c r="AC160" s="61"/>
      <c r="AD160" s="61">
        <f t="shared" si="12"/>
        <v>0</v>
      </c>
      <c r="AE160" s="61"/>
      <c r="AF160" s="61"/>
      <c r="AG160" s="61"/>
      <c r="AH160" s="61">
        <f t="shared" si="16"/>
        <v>0</v>
      </c>
      <c r="AI160" s="61"/>
      <c r="AJ160" s="61">
        <f t="shared" si="17"/>
        <v>0</v>
      </c>
      <c r="AK160" s="61"/>
      <c r="AL160" s="61"/>
      <c r="AM160" s="61"/>
      <c r="AN160" s="140"/>
      <c r="AO160" s="61"/>
      <c r="AP160" s="61"/>
      <c r="AQ160" s="61"/>
      <c r="AR160" s="61"/>
      <c r="AS160" s="69"/>
      <c r="AT160" s="61"/>
      <c r="AU160" s="61"/>
      <c r="AV160" s="61">
        <f t="shared" si="18"/>
        <v>0</v>
      </c>
    </row>
    <row r="161" spans="1:50" s="68" customFormat="1" ht="28" x14ac:dyDescent="0.3">
      <c r="A161" s="20" t="s">
        <v>371</v>
      </c>
      <c r="B161" s="105"/>
      <c r="C161" s="105"/>
      <c r="D161" s="111" t="s">
        <v>781</v>
      </c>
      <c r="E161" s="6" t="s">
        <v>373</v>
      </c>
      <c r="F161" s="6" t="s">
        <v>374</v>
      </c>
      <c r="G161" s="22">
        <v>700211</v>
      </c>
      <c r="H161" s="61"/>
      <c r="I161" s="61"/>
      <c r="J161" s="61"/>
      <c r="K161" s="61"/>
      <c r="L161" s="61"/>
      <c r="M161" s="61">
        <v>0</v>
      </c>
      <c r="N161" s="61"/>
      <c r="O161" s="61">
        <f t="shared" si="15"/>
        <v>0</v>
      </c>
      <c r="P161" s="61"/>
      <c r="Q161" s="61">
        <f t="shared" si="19"/>
        <v>0</v>
      </c>
      <c r="R161" s="7"/>
      <c r="S161" s="7"/>
      <c r="T161" s="14"/>
      <c r="U161" s="15"/>
      <c r="V161" s="89" t="e">
        <f>Q161-#REF!</f>
        <v>#REF!</v>
      </c>
      <c r="W161" s="89"/>
      <c r="X161" s="89"/>
      <c r="Y161" s="89"/>
      <c r="Z161" s="89"/>
      <c r="AA161" s="89"/>
      <c r="AB161" s="61"/>
      <c r="AC161" s="61"/>
      <c r="AD161" s="61">
        <f t="shared" si="12"/>
        <v>0</v>
      </c>
      <c r="AE161" s="61">
        <v>676792.04</v>
      </c>
      <c r="AF161" s="61">
        <v>31566</v>
      </c>
      <c r="AG161" s="61">
        <v>45422.6</v>
      </c>
      <c r="AH161" s="61">
        <f t="shared" si="16"/>
        <v>753780.64</v>
      </c>
      <c r="AI161" s="61">
        <v>0</v>
      </c>
      <c r="AJ161" s="61">
        <f t="shared" si="17"/>
        <v>753780.64</v>
      </c>
      <c r="AK161" s="61"/>
      <c r="AL161" s="61"/>
      <c r="AM161" s="61"/>
      <c r="AN161" s="140"/>
      <c r="AO161" s="61"/>
      <c r="AP161" s="61"/>
      <c r="AQ161" s="61"/>
      <c r="AR161" s="61"/>
      <c r="AS161" s="69"/>
      <c r="AT161" s="61"/>
      <c r="AU161" s="61"/>
      <c r="AV161" s="61">
        <f t="shared" si="18"/>
        <v>753780.64</v>
      </c>
    </row>
    <row r="162" spans="1:50" s="68" customFormat="1" ht="28" x14ac:dyDescent="0.3">
      <c r="A162" s="20" t="s">
        <v>18</v>
      </c>
      <c r="B162" s="105"/>
      <c r="C162" s="105"/>
      <c r="D162" s="111"/>
      <c r="E162" s="6" t="s">
        <v>127</v>
      </c>
      <c r="F162" s="28" t="s">
        <v>325</v>
      </c>
      <c r="G162" s="22">
        <v>731000</v>
      </c>
      <c r="H162" s="61">
        <v>9596001.0099999998</v>
      </c>
      <c r="I162" s="61">
        <v>0</v>
      </c>
      <c r="J162" s="61">
        <v>0</v>
      </c>
      <c r="K162" s="61">
        <v>0</v>
      </c>
      <c r="L162" s="61"/>
      <c r="M162" s="61">
        <v>0</v>
      </c>
      <c r="N162" s="61"/>
      <c r="O162" s="61">
        <f t="shared" si="15"/>
        <v>9596001.0099999998</v>
      </c>
      <c r="P162" s="61"/>
      <c r="Q162" s="61">
        <f t="shared" si="19"/>
        <v>9596001.0099999998</v>
      </c>
      <c r="R162" s="7">
        <v>11000000</v>
      </c>
      <c r="S162" s="7"/>
      <c r="T162" s="14">
        <v>11000000</v>
      </c>
      <c r="U162" s="15"/>
      <c r="V162" s="89" t="e">
        <f>Q162-#REF!</f>
        <v>#REF!</v>
      </c>
      <c r="W162" s="89"/>
      <c r="X162" s="89"/>
      <c r="Y162" s="89"/>
      <c r="Z162" s="89"/>
      <c r="AA162" s="89"/>
      <c r="AB162" s="61"/>
      <c r="AC162" s="61"/>
      <c r="AD162" s="61">
        <f t="shared" si="12"/>
        <v>0</v>
      </c>
      <c r="AE162" s="61"/>
      <c r="AF162" s="61"/>
      <c r="AG162" s="61"/>
      <c r="AH162" s="61">
        <f t="shared" si="16"/>
        <v>0</v>
      </c>
      <c r="AI162" s="61"/>
      <c r="AJ162" s="61">
        <f t="shared" si="17"/>
        <v>0</v>
      </c>
      <c r="AK162" s="61"/>
      <c r="AL162" s="61"/>
      <c r="AM162" s="61"/>
      <c r="AN162" s="140"/>
      <c r="AO162" s="61"/>
      <c r="AP162" s="61"/>
      <c r="AQ162" s="61"/>
      <c r="AR162" s="61"/>
      <c r="AS162" s="69"/>
      <c r="AT162" s="61"/>
      <c r="AU162" s="61"/>
      <c r="AV162" s="61">
        <f t="shared" si="18"/>
        <v>9596001.0099999998</v>
      </c>
    </row>
    <row r="163" spans="1:50" s="68" customFormat="1" x14ac:dyDescent="0.3">
      <c r="A163" s="20" t="s">
        <v>19</v>
      </c>
      <c r="B163" s="105"/>
      <c r="C163" s="105"/>
      <c r="D163" s="111"/>
      <c r="E163" s="6" t="s">
        <v>20</v>
      </c>
      <c r="F163" s="6"/>
      <c r="G163" s="22">
        <v>732000</v>
      </c>
      <c r="H163" s="61">
        <v>0</v>
      </c>
      <c r="I163" s="61">
        <v>0</v>
      </c>
      <c r="J163" s="61">
        <v>0</v>
      </c>
      <c r="K163" s="61">
        <v>0</v>
      </c>
      <c r="L163" s="61"/>
      <c r="M163" s="61">
        <v>0</v>
      </c>
      <c r="N163" s="61"/>
      <c r="O163" s="61">
        <f t="shared" si="15"/>
        <v>0</v>
      </c>
      <c r="P163" s="61"/>
      <c r="Q163" s="61">
        <f t="shared" si="19"/>
        <v>0</v>
      </c>
      <c r="R163" s="7">
        <v>4000000</v>
      </c>
      <c r="S163" s="7"/>
      <c r="T163" s="14">
        <v>4000000</v>
      </c>
      <c r="U163" s="15"/>
      <c r="V163" s="89" t="e">
        <f>Q163-#REF!</f>
        <v>#REF!</v>
      </c>
      <c r="W163" s="89"/>
      <c r="X163" s="89"/>
      <c r="Y163" s="89"/>
      <c r="Z163" s="89"/>
      <c r="AA163" s="89"/>
      <c r="AB163" s="61"/>
      <c r="AC163" s="61"/>
      <c r="AD163" s="61">
        <f t="shared" si="12"/>
        <v>0</v>
      </c>
      <c r="AE163" s="61"/>
      <c r="AF163" s="61"/>
      <c r="AG163" s="61"/>
      <c r="AH163" s="61">
        <f t="shared" si="16"/>
        <v>0</v>
      </c>
      <c r="AI163" s="61"/>
      <c r="AJ163" s="61">
        <f t="shared" si="17"/>
        <v>0</v>
      </c>
      <c r="AK163" s="61"/>
      <c r="AL163" s="61"/>
      <c r="AM163" s="61"/>
      <c r="AN163" s="140"/>
      <c r="AO163" s="61"/>
      <c r="AP163" s="61"/>
      <c r="AQ163" s="61"/>
      <c r="AR163" s="61"/>
      <c r="AS163" s="61"/>
      <c r="AT163" s="61"/>
      <c r="AU163" s="61"/>
      <c r="AV163" s="61">
        <f t="shared" si="18"/>
        <v>0</v>
      </c>
    </row>
    <row r="164" spans="1:50" s="68" customFormat="1" x14ac:dyDescent="0.3">
      <c r="A164" s="20" t="s">
        <v>115</v>
      </c>
      <c r="B164" s="105"/>
      <c r="C164" s="105"/>
      <c r="D164" s="111" t="s">
        <v>782</v>
      </c>
      <c r="E164" s="6" t="s">
        <v>116</v>
      </c>
      <c r="F164" s="6" t="s">
        <v>700</v>
      </c>
      <c r="G164" s="22">
        <v>732010</v>
      </c>
      <c r="H164" s="61">
        <v>30895.8</v>
      </c>
      <c r="I164" s="61">
        <v>-30895.8</v>
      </c>
      <c r="J164" s="61">
        <v>0</v>
      </c>
      <c r="K164" s="61">
        <v>0</v>
      </c>
      <c r="L164" s="61"/>
      <c r="M164" s="61">
        <v>0</v>
      </c>
      <c r="N164" s="61"/>
      <c r="O164" s="61">
        <f t="shared" si="15"/>
        <v>0</v>
      </c>
      <c r="P164" s="61"/>
      <c r="Q164" s="61">
        <f t="shared" si="19"/>
        <v>0</v>
      </c>
      <c r="R164" s="7"/>
      <c r="S164" s="7"/>
      <c r="T164" s="14"/>
      <c r="U164" s="15"/>
      <c r="V164" s="90" t="e">
        <f>Q164-#REF!</f>
        <v>#REF!</v>
      </c>
      <c r="W164" s="90"/>
      <c r="X164" s="90"/>
      <c r="Y164" s="90"/>
      <c r="Z164" s="90"/>
      <c r="AA164" s="90"/>
      <c r="AB164" s="61"/>
      <c r="AC164" s="61"/>
      <c r="AD164" s="61">
        <f t="shared" si="12"/>
        <v>0</v>
      </c>
      <c r="AE164" s="61"/>
      <c r="AF164" s="61">
        <v>0</v>
      </c>
      <c r="AG164" s="61"/>
      <c r="AH164" s="61">
        <f t="shared" si="16"/>
        <v>0</v>
      </c>
      <c r="AI164" s="61"/>
      <c r="AJ164" s="61">
        <f t="shared" si="17"/>
        <v>0</v>
      </c>
      <c r="AK164" s="61"/>
      <c r="AL164" s="61"/>
      <c r="AM164" s="61"/>
      <c r="AN164" s="140"/>
      <c r="AO164" s="61"/>
      <c r="AP164" s="61"/>
      <c r="AQ164" s="61"/>
      <c r="AR164" s="61"/>
      <c r="AS164" s="61">
        <v>700000</v>
      </c>
      <c r="AT164" s="61"/>
      <c r="AU164" s="61"/>
      <c r="AV164" s="61">
        <f t="shared" si="18"/>
        <v>700000</v>
      </c>
      <c r="AX164" s="64"/>
    </row>
    <row r="165" spans="1:50" s="109" customFormat="1" x14ac:dyDescent="0.3">
      <c r="A165" s="20" t="s">
        <v>118</v>
      </c>
      <c r="B165" s="105"/>
      <c r="C165" s="105"/>
      <c r="D165" s="111" t="s">
        <v>757</v>
      </c>
      <c r="E165" s="6" t="s">
        <v>117</v>
      </c>
      <c r="F165" s="6" t="s">
        <v>326</v>
      </c>
      <c r="G165" s="22">
        <v>732020</v>
      </c>
      <c r="H165" s="61">
        <v>0</v>
      </c>
      <c r="I165" s="61">
        <v>0</v>
      </c>
      <c r="J165" s="61">
        <v>0</v>
      </c>
      <c r="K165" s="61">
        <v>105455.52</v>
      </c>
      <c r="L165" s="61">
        <v>-19.37</v>
      </c>
      <c r="M165" s="61">
        <v>63746.75</v>
      </c>
      <c r="N165" s="61">
        <v>46154.87</v>
      </c>
      <c r="O165" s="61">
        <f t="shared" si="15"/>
        <v>215337.77000000002</v>
      </c>
      <c r="P165" s="61">
        <v>19664</v>
      </c>
      <c r="Q165" s="61">
        <f t="shared" si="19"/>
        <v>235001.77000000002</v>
      </c>
      <c r="R165" s="7"/>
      <c r="S165" s="7"/>
      <c r="T165" s="14"/>
      <c r="U165" s="15"/>
      <c r="V165" s="89" t="e">
        <f>Q165-#REF!</f>
        <v>#REF!</v>
      </c>
      <c r="W165" s="89"/>
      <c r="X165" s="89"/>
      <c r="Y165" s="89"/>
      <c r="Z165" s="89"/>
      <c r="AA165" s="89"/>
      <c r="AB165" s="61"/>
      <c r="AC165" s="61"/>
      <c r="AD165" s="61">
        <f t="shared" ref="AD165:AD241" si="20">SUM(AB165:AC165)</f>
        <v>0</v>
      </c>
      <c r="AE165" s="61"/>
      <c r="AF165" s="61">
        <v>1831.48</v>
      </c>
      <c r="AG165" s="61">
        <v>1192037.1099999987</v>
      </c>
      <c r="AH165" s="61">
        <f t="shared" si="16"/>
        <v>1193868.5899999987</v>
      </c>
      <c r="AI165" s="61">
        <v>125102</v>
      </c>
      <c r="AJ165" s="61">
        <f t="shared" si="17"/>
        <v>1318970.5899999987</v>
      </c>
      <c r="AK165" s="61">
        <v>44906</v>
      </c>
      <c r="AL165" s="61">
        <v>435644</v>
      </c>
      <c r="AM165" s="61">
        <f>SUM(AK165:AL165)</f>
        <v>480550</v>
      </c>
      <c r="AN165" s="61">
        <v>34450</v>
      </c>
      <c r="AO165" s="61">
        <f>SUM(AM165:AN165)</f>
        <v>515000</v>
      </c>
      <c r="AP165" s="61"/>
      <c r="AQ165" s="61"/>
      <c r="AR165" s="61"/>
      <c r="AS165" s="69"/>
      <c r="AT165" s="61"/>
      <c r="AU165" s="61"/>
      <c r="AV165" s="61">
        <f t="shared" si="18"/>
        <v>2068972.3599999987</v>
      </c>
      <c r="AX165" s="110"/>
    </row>
    <row r="166" spans="1:50" s="68" customFormat="1" x14ac:dyDescent="0.3">
      <c r="A166" s="20" t="s">
        <v>143</v>
      </c>
      <c r="B166" s="105"/>
      <c r="C166" s="105"/>
      <c r="D166" s="111"/>
      <c r="E166" s="6" t="s">
        <v>144</v>
      </c>
      <c r="F166" s="6" t="s">
        <v>327</v>
      </c>
      <c r="G166" s="22">
        <v>732030</v>
      </c>
      <c r="H166" s="61">
        <v>0</v>
      </c>
      <c r="I166" s="61">
        <v>18062.68</v>
      </c>
      <c r="J166" s="61">
        <v>0</v>
      </c>
      <c r="K166" s="61">
        <v>0</v>
      </c>
      <c r="L166" s="61"/>
      <c r="M166" s="61">
        <v>0</v>
      </c>
      <c r="N166" s="61"/>
      <c r="O166" s="61">
        <f t="shared" si="15"/>
        <v>18062.68</v>
      </c>
      <c r="P166" s="61"/>
      <c r="Q166" s="61">
        <f t="shared" si="19"/>
        <v>18062.68</v>
      </c>
      <c r="R166" s="7"/>
      <c r="S166" s="7"/>
      <c r="T166" s="14"/>
      <c r="U166" s="15"/>
      <c r="V166" s="89" t="e">
        <f>Q166-#REF!</f>
        <v>#REF!</v>
      </c>
      <c r="W166" s="89"/>
      <c r="X166" s="89"/>
      <c r="Y166" s="89"/>
      <c r="Z166" s="89"/>
      <c r="AA166" s="89"/>
      <c r="AB166" s="61"/>
      <c r="AC166" s="61"/>
      <c r="AD166" s="61">
        <f t="shared" si="20"/>
        <v>0</v>
      </c>
      <c r="AE166" s="61"/>
      <c r="AF166" s="61"/>
      <c r="AG166" s="61"/>
      <c r="AH166" s="61">
        <f t="shared" si="16"/>
        <v>0</v>
      </c>
      <c r="AI166" s="61"/>
      <c r="AJ166" s="61">
        <f t="shared" si="17"/>
        <v>0</v>
      </c>
      <c r="AK166" s="61"/>
      <c r="AL166" s="61"/>
      <c r="AM166" s="61"/>
      <c r="AN166" s="140"/>
      <c r="AO166" s="61"/>
      <c r="AP166" s="61"/>
      <c r="AQ166" s="61"/>
      <c r="AR166" s="61"/>
      <c r="AS166" s="69"/>
      <c r="AT166" s="61"/>
      <c r="AU166" s="61"/>
      <c r="AV166" s="61">
        <f t="shared" si="18"/>
        <v>18062.68</v>
      </c>
      <c r="AX166" s="64"/>
    </row>
    <row r="167" spans="1:50" s="68" customFormat="1" ht="28" x14ac:dyDescent="0.3">
      <c r="A167" s="20" t="s">
        <v>153</v>
      </c>
      <c r="B167" s="105"/>
      <c r="C167" s="105"/>
      <c r="D167" s="111"/>
      <c r="E167" s="6" t="s">
        <v>155</v>
      </c>
      <c r="F167" s="6" t="s">
        <v>328</v>
      </c>
      <c r="G167" s="22">
        <v>732035</v>
      </c>
      <c r="H167" s="61">
        <v>0</v>
      </c>
      <c r="I167" s="61">
        <v>174309.81</v>
      </c>
      <c r="J167" s="61">
        <v>0</v>
      </c>
      <c r="K167" s="61">
        <v>0</v>
      </c>
      <c r="L167" s="61"/>
      <c r="M167" s="61">
        <v>0</v>
      </c>
      <c r="N167" s="61"/>
      <c r="O167" s="61">
        <f t="shared" si="15"/>
        <v>174309.81</v>
      </c>
      <c r="P167" s="61"/>
      <c r="Q167" s="61">
        <f t="shared" si="19"/>
        <v>174309.81</v>
      </c>
      <c r="R167" s="7"/>
      <c r="S167" s="7"/>
      <c r="T167" s="14"/>
      <c r="U167" s="15"/>
      <c r="V167" s="89" t="e">
        <f>Q167-#REF!</f>
        <v>#REF!</v>
      </c>
      <c r="W167" s="89"/>
      <c r="X167" s="89"/>
      <c r="Y167" s="89"/>
      <c r="Z167" s="89"/>
      <c r="AA167" s="89"/>
      <c r="AB167" s="61"/>
      <c r="AC167" s="61"/>
      <c r="AD167" s="61">
        <f t="shared" si="20"/>
        <v>0</v>
      </c>
      <c r="AE167" s="61"/>
      <c r="AF167" s="61"/>
      <c r="AG167" s="61"/>
      <c r="AH167" s="61">
        <f t="shared" si="16"/>
        <v>0</v>
      </c>
      <c r="AI167" s="61"/>
      <c r="AJ167" s="61">
        <f t="shared" si="17"/>
        <v>0</v>
      </c>
      <c r="AK167" s="61"/>
      <c r="AL167" s="61"/>
      <c r="AM167" s="61"/>
      <c r="AN167" s="140"/>
      <c r="AO167" s="61"/>
      <c r="AP167" s="61"/>
      <c r="AQ167" s="61"/>
      <c r="AR167" s="61"/>
      <c r="AS167" s="69"/>
      <c r="AT167" s="61"/>
      <c r="AU167" s="61"/>
      <c r="AV167" s="61">
        <f t="shared" si="18"/>
        <v>174309.81</v>
      </c>
      <c r="AX167" s="103"/>
    </row>
    <row r="168" spans="1:50" s="109" customFormat="1" ht="28" x14ac:dyDescent="0.3">
      <c r="A168" s="20" t="s">
        <v>609</v>
      </c>
      <c r="B168" s="105"/>
      <c r="C168" s="105"/>
      <c r="D168" s="111" t="s">
        <v>730</v>
      </c>
      <c r="E168" s="6" t="s">
        <v>610</v>
      </c>
      <c r="F168" s="6" t="s">
        <v>611</v>
      </c>
      <c r="G168" s="22">
        <v>732036</v>
      </c>
      <c r="H168" s="61"/>
      <c r="I168" s="61"/>
      <c r="J168" s="61"/>
      <c r="K168" s="61"/>
      <c r="L168" s="61"/>
      <c r="M168" s="61"/>
      <c r="N168" s="61"/>
      <c r="O168" s="61">
        <f t="shared" si="15"/>
        <v>0</v>
      </c>
      <c r="P168" s="61"/>
      <c r="Q168" s="61">
        <f t="shared" si="19"/>
        <v>0</v>
      </c>
      <c r="R168" s="7"/>
      <c r="S168" s="7"/>
      <c r="T168" s="14"/>
      <c r="U168" s="15"/>
      <c r="V168" s="89"/>
      <c r="W168" s="89"/>
      <c r="X168" s="89"/>
      <c r="Y168" s="89"/>
      <c r="Z168" s="89"/>
      <c r="AA168" s="89"/>
      <c r="AB168" s="61"/>
      <c r="AC168" s="61"/>
      <c r="AD168" s="61"/>
      <c r="AE168" s="61"/>
      <c r="AF168" s="61"/>
      <c r="AG168" s="61">
        <v>1808964.9500000002</v>
      </c>
      <c r="AH168" s="61">
        <f t="shared" si="16"/>
        <v>1808964.9500000002</v>
      </c>
      <c r="AI168" s="61">
        <v>1246535</v>
      </c>
      <c r="AJ168" s="61">
        <f t="shared" si="17"/>
        <v>3055499.95</v>
      </c>
      <c r="AK168" s="61"/>
      <c r="AL168" s="61"/>
      <c r="AM168" s="61"/>
      <c r="AN168" s="140"/>
      <c r="AO168" s="61"/>
      <c r="AP168" s="61"/>
      <c r="AQ168" s="61"/>
      <c r="AR168" s="61"/>
      <c r="AS168" s="61">
        <v>2366000</v>
      </c>
      <c r="AT168" s="61"/>
      <c r="AU168" s="61"/>
      <c r="AV168" s="61">
        <f t="shared" si="18"/>
        <v>5421499.9500000002</v>
      </c>
      <c r="AX168" s="124"/>
    </row>
    <row r="169" spans="1:50" s="68" customFormat="1" x14ac:dyDescent="0.3">
      <c r="A169" s="20" t="s">
        <v>154</v>
      </c>
      <c r="B169" s="105"/>
      <c r="C169" s="105"/>
      <c r="D169" s="111"/>
      <c r="E169" s="6" t="s">
        <v>156</v>
      </c>
      <c r="F169" s="6" t="s">
        <v>329</v>
      </c>
      <c r="G169" s="22">
        <v>732040</v>
      </c>
      <c r="H169" s="61">
        <v>0</v>
      </c>
      <c r="I169" s="61">
        <v>0</v>
      </c>
      <c r="J169" s="61">
        <v>30374.91</v>
      </c>
      <c r="K169" s="61">
        <v>121207.4</v>
      </c>
      <c r="L169" s="61"/>
      <c r="M169" s="61">
        <v>0</v>
      </c>
      <c r="N169" s="61"/>
      <c r="O169" s="61">
        <f t="shared" si="15"/>
        <v>151582.31</v>
      </c>
      <c r="P169" s="61"/>
      <c r="Q169" s="61">
        <f t="shared" si="19"/>
        <v>151582.31</v>
      </c>
      <c r="R169" s="7"/>
      <c r="S169" s="7"/>
      <c r="T169" s="14"/>
      <c r="U169" s="15"/>
      <c r="V169" s="89" t="e">
        <f>Q169-#REF!</f>
        <v>#REF!</v>
      </c>
      <c r="W169" s="89"/>
      <c r="X169" s="89"/>
      <c r="Y169" s="91">
        <v>99257.49</v>
      </c>
      <c r="Z169" s="90">
        <v>0</v>
      </c>
      <c r="AA169" s="90"/>
      <c r="AB169" s="61">
        <f>SUM(Y169:AA169)</f>
        <v>99257.49</v>
      </c>
      <c r="AC169" s="61"/>
      <c r="AD169" s="61">
        <f>SUM(AB169:AC169)</f>
        <v>99257.49</v>
      </c>
      <c r="AE169" s="61"/>
      <c r="AF169" s="61"/>
      <c r="AG169" s="61"/>
      <c r="AH169" s="61">
        <f t="shared" si="16"/>
        <v>0</v>
      </c>
      <c r="AI169" s="61"/>
      <c r="AJ169" s="61">
        <f t="shared" si="17"/>
        <v>0</v>
      </c>
      <c r="AK169" s="61"/>
      <c r="AL169" s="61"/>
      <c r="AM169" s="61"/>
      <c r="AN169" s="140"/>
      <c r="AO169" s="61"/>
      <c r="AP169" s="61"/>
      <c r="AQ169" s="61"/>
      <c r="AR169" s="61"/>
      <c r="AS169" s="69"/>
      <c r="AT169" s="61"/>
      <c r="AU169" s="61"/>
      <c r="AV169" s="61">
        <f t="shared" si="18"/>
        <v>250839.8</v>
      </c>
    </row>
    <row r="170" spans="1:50" s="68" customFormat="1" ht="28" x14ac:dyDescent="0.3">
      <c r="A170" s="20" t="s">
        <v>227</v>
      </c>
      <c r="B170" s="105"/>
      <c r="C170" s="105"/>
      <c r="D170" s="111"/>
      <c r="E170" s="6" t="s">
        <v>228</v>
      </c>
      <c r="F170" s="6" t="s">
        <v>330</v>
      </c>
      <c r="G170" s="22">
        <v>732050</v>
      </c>
      <c r="H170" s="61">
        <v>0</v>
      </c>
      <c r="I170" s="61">
        <v>0</v>
      </c>
      <c r="J170" s="61">
        <v>0</v>
      </c>
      <c r="K170" s="61">
        <v>0</v>
      </c>
      <c r="L170" s="61"/>
      <c r="M170" s="61"/>
      <c r="N170" s="61"/>
      <c r="O170" s="61">
        <f t="shared" si="15"/>
        <v>0</v>
      </c>
      <c r="P170" s="61"/>
      <c r="Q170" s="61">
        <f t="shared" si="19"/>
        <v>0</v>
      </c>
      <c r="R170" s="7"/>
      <c r="S170" s="7"/>
      <c r="T170" s="14"/>
      <c r="U170" s="15"/>
      <c r="V170" s="89" t="e">
        <f>Q170-#REF!</f>
        <v>#REF!</v>
      </c>
      <c r="W170" s="89"/>
      <c r="X170" s="89"/>
      <c r="Y170" s="89"/>
      <c r="Z170" s="89"/>
      <c r="AA170" s="89"/>
      <c r="AB170" s="61"/>
      <c r="AC170" s="61"/>
      <c r="AD170" s="61">
        <f t="shared" si="20"/>
        <v>0</v>
      </c>
      <c r="AE170" s="61"/>
      <c r="AF170" s="61"/>
      <c r="AG170" s="61"/>
      <c r="AH170" s="61">
        <f t="shared" si="16"/>
        <v>0</v>
      </c>
      <c r="AI170" s="61"/>
      <c r="AJ170" s="61">
        <f t="shared" si="17"/>
        <v>0</v>
      </c>
      <c r="AK170" s="61"/>
      <c r="AL170" s="61"/>
      <c r="AM170" s="61"/>
      <c r="AN170" s="140"/>
      <c r="AO170" s="61"/>
      <c r="AP170" s="61"/>
      <c r="AQ170" s="61"/>
      <c r="AR170" s="61"/>
      <c r="AS170" s="69"/>
      <c r="AT170" s="61"/>
      <c r="AU170" s="61"/>
      <c r="AV170" s="61">
        <f t="shared" si="18"/>
        <v>0</v>
      </c>
    </row>
    <row r="171" spans="1:50" s="68" customFormat="1" x14ac:dyDescent="0.3">
      <c r="A171" s="20" t="s">
        <v>229</v>
      </c>
      <c r="B171" s="105"/>
      <c r="C171" s="105"/>
      <c r="D171" s="111"/>
      <c r="E171" s="6" t="s">
        <v>234</v>
      </c>
      <c r="F171" s="6" t="s">
        <v>331</v>
      </c>
      <c r="G171" s="22">
        <v>732051</v>
      </c>
      <c r="H171" s="61">
        <v>0</v>
      </c>
      <c r="I171" s="61">
        <v>0</v>
      </c>
      <c r="J171" s="61">
        <v>0</v>
      </c>
      <c r="K171" s="61">
        <v>2019.37</v>
      </c>
      <c r="L171" s="61">
        <v>90820.49</v>
      </c>
      <c r="M171" s="61">
        <v>0</v>
      </c>
      <c r="N171" s="61"/>
      <c r="O171" s="61">
        <f t="shared" si="15"/>
        <v>92839.86</v>
      </c>
      <c r="P171" s="61">
        <v>0</v>
      </c>
      <c r="Q171" s="61">
        <f t="shared" si="19"/>
        <v>92839.86</v>
      </c>
      <c r="R171" s="7"/>
      <c r="S171" s="7"/>
      <c r="T171" s="14"/>
      <c r="U171" s="15"/>
      <c r="V171" s="89" t="e">
        <f>Q171-#REF!</f>
        <v>#REF!</v>
      </c>
      <c r="W171" s="89"/>
      <c r="X171" s="89"/>
      <c r="Y171" s="89"/>
      <c r="Z171" s="89"/>
      <c r="AA171" s="89"/>
      <c r="AB171" s="61"/>
      <c r="AC171" s="61"/>
      <c r="AD171" s="61">
        <f t="shared" si="20"/>
        <v>0</v>
      </c>
      <c r="AE171" s="61">
        <v>14225</v>
      </c>
      <c r="AF171" s="61"/>
      <c r="AG171" s="61"/>
      <c r="AH171" s="61">
        <f t="shared" si="16"/>
        <v>14225</v>
      </c>
      <c r="AI171" s="61">
        <v>0</v>
      </c>
      <c r="AJ171" s="61">
        <f t="shared" si="17"/>
        <v>14225</v>
      </c>
      <c r="AK171" s="61"/>
      <c r="AL171" s="61"/>
      <c r="AM171" s="61"/>
      <c r="AN171" s="140"/>
      <c r="AO171" s="61"/>
      <c r="AP171" s="61"/>
      <c r="AQ171" s="61"/>
      <c r="AR171" s="61"/>
      <c r="AS171" s="69"/>
      <c r="AT171" s="61"/>
      <c r="AU171" s="61"/>
      <c r="AV171" s="61">
        <f t="shared" si="18"/>
        <v>107064.86</v>
      </c>
    </row>
    <row r="172" spans="1:50" s="68" customFormat="1" x14ac:dyDescent="0.3">
      <c r="A172" s="20" t="s">
        <v>230</v>
      </c>
      <c r="B172" s="105"/>
      <c r="C172" s="105"/>
      <c r="D172" s="111"/>
      <c r="E172" s="6" t="s">
        <v>235</v>
      </c>
      <c r="F172" s="6" t="s">
        <v>331</v>
      </c>
      <c r="G172" s="22">
        <v>732052</v>
      </c>
      <c r="H172" s="61">
        <v>0</v>
      </c>
      <c r="I172" s="61">
        <v>0</v>
      </c>
      <c r="J172" s="61">
        <v>0</v>
      </c>
      <c r="K172" s="61">
        <v>30236.68</v>
      </c>
      <c r="L172" s="61">
        <v>137098.51999999999</v>
      </c>
      <c r="M172" s="61">
        <v>81.569999999999993</v>
      </c>
      <c r="N172" s="61"/>
      <c r="O172" s="61">
        <f t="shared" si="15"/>
        <v>167416.76999999999</v>
      </c>
      <c r="P172" s="61">
        <v>0</v>
      </c>
      <c r="Q172" s="61">
        <f t="shared" si="19"/>
        <v>167416.76999999999</v>
      </c>
      <c r="R172" s="7"/>
      <c r="S172" s="7"/>
      <c r="T172" s="14"/>
      <c r="U172" s="15"/>
      <c r="V172" s="89" t="e">
        <f>Q172-#REF!</f>
        <v>#REF!</v>
      </c>
      <c r="W172" s="89"/>
      <c r="X172" s="89"/>
      <c r="Y172" s="89"/>
      <c r="Z172" s="89"/>
      <c r="AA172" s="89"/>
      <c r="AB172" s="61"/>
      <c r="AC172" s="61"/>
      <c r="AD172" s="61">
        <f t="shared" si="20"/>
        <v>0</v>
      </c>
      <c r="AE172" s="61">
        <v>31983.96</v>
      </c>
      <c r="AF172" s="61"/>
      <c r="AG172" s="61"/>
      <c r="AH172" s="61">
        <f t="shared" si="16"/>
        <v>31983.96</v>
      </c>
      <c r="AI172" s="61">
        <v>0</v>
      </c>
      <c r="AJ172" s="61">
        <f t="shared" si="17"/>
        <v>31983.96</v>
      </c>
      <c r="AK172" s="61"/>
      <c r="AL172" s="61"/>
      <c r="AM172" s="61"/>
      <c r="AN172" s="140"/>
      <c r="AO172" s="61"/>
      <c r="AP172" s="61"/>
      <c r="AQ172" s="61"/>
      <c r="AR172" s="61"/>
      <c r="AS172" s="69"/>
      <c r="AT172" s="61"/>
      <c r="AU172" s="61"/>
      <c r="AV172" s="61">
        <f t="shared" si="18"/>
        <v>199400.72999999998</v>
      </c>
    </row>
    <row r="173" spans="1:50" s="68" customFormat="1" x14ac:dyDescent="0.3">
      <c r="A173" s="20" t="s">
        <v>231</v>
      </c>
      <c r="B173" s="105"/>
      <c r="C173" s="105"/>
      <c r="D173" s="111"/>
      <c r="E173" s="6" t="s">
        <v>236</v>
      </c>
      <c r="F173" s="6" t="s">
        <v>331</v>
      </c>
      <c r="G173" s="22">
        <v>732053</v>
      </c>
      <c r="H173" s="61">
        <v>0</v>
      </c>
      <c r="I173" s="61">
        <v>0</v>
      </c>
      <c r="J173" s="61">
        <v>0</v>
      </c>
      <c r="K173" s="61">
        <v>30236.66</v>
      </c>
      <c r="L173" s="61">
        <v>140952.78</v>
      </c>
      <c r="M173" s="61">
        <v>81.599999999999994</v>
      </c>
      <c r="N173" s="61"/>
      <c r="O173" s="61">
        <f t="shared" si="15"/>
        <v>171271.04000000001</v>
      </c>
      <c r="P173" s="61">
        <v>0</v>
      </c>
      <c r="Q173" s="61">
        <f>SUM(O173:P173)</f>
        <v>171271.04000000001</v>
      </c>
      <c r="R173" s="7"/>
      <c r="S173" s="7"/>
      <c r="T173" s="14"/>
      <c r="U173" s="15"/>
      <c r="V173" s="89" t="e">
        <f>Q173-#REF!</f>
        <v>#REF!</v>
      </c>
      <c r="W173" s="89"/>
      <c r="X173" s="89"/>
      <c r="Y173" s="89"/>
      <c r="Z173" s="89"/>
      <c r="AA173" s="89"/>
      <c r="AB173" s="61"/>
      <c r="AC173" s="61"/>
      <c r="AD173" s="61">
        <f t="shared" si="20"/>
        <v>0</v>
      </c>
      <c r="AE173" s="61">
        <v>26971.439999999999</v>
      </c>
      <c r="AF173" s="61"/>
      <c r="AG173" s="61"/>
      <c r="AH173" s="61">
        <f t="shared" si="16"/>
        <v>26971.439999999999</v>
      </c>
      <c r="AI173" s="61">
        <v>0</v>
      </c>
      <c r="AJ173" s="61">
        <f t="shared" si="17"/>
        <v>26971.439999999999</v>
      </c>
      <c r="AK173" s="61"/>
      <c r="AL173" s="61"/>
      <c r="AM173" s="61"/>
      <c r="AN173" s="140"/>
      <c r="AO173" s="61"/>
      <c r="AP173" s="61"/>
      <c r="AQ173" s="61"/>
      <c r="AR173" s="61"/>
      <c r="AS173" s="69"/>
      <c r="AT173" s="61"/>
      <c r="AU173" s="61"/>
      <c r="AV173" s="61">
        <f t="shared" si="18"/>
        <v>198242.48</v>
      </c>
    </row>
    <row r="174" spans="1:50" s="68" customFormat="1" x14ac:dyDescent="0.3">
      <c r="A174" s="20" t="s">
        <v>232</v>
      </c>
      <c r="B174" s="105"/>
      <c r="C174" s="105"/>
      <c r="D174" s="111"/>
      <c r="E174" s="6" t="s">
        <v>237</v>
      </c>
      <c r="F174" s="6" t="s">
        <v>331</v>
      </c>
      <c r="G174" s="22">
        <v>732054</v>
      </c>
      <c r="H174" s="61">
        <v>0</v>
      </c>
      <c r="I174" s="61">
        <v>0</v>
      </c>
      <c r="J174" s="61">
        <v>0</v>
      </c>
      <c r="K174" s="61">
        <v>30236.66</v>
      </c>
      <c r="L174" s="61">
        <v>161592.22</v>
      </c>
      <c r="M174" s="61">
        <v>107.53</v>
      </c>
      <c r="N174" s="61"/>
      <c r="O174" s="61">
        <f t="shared" si="15"/>
        <v>191936.41</v>
      </c>
      <c r="P174" s="61">
        <v>0</v>
      </c>
      <c r="Q174" s="61">
        <f t="shared" si="19"/>
        <v>191936.41</v>
      </c>
      <c r="R174" s="7"/>
      <c r="S174" s="7"/>
      <c r="T174" s="14"/>
      <c r="U174" s="15"/>
      <c r="V174" s="89" t="e">
        <f>Q174-#REF!</f>
        <v>#REF!</v>
      </c>
      <c r="W174" s="89"/>
      <c r="X174" s="89"/>
      <c r="Y174" s="89"/>
      <c r="Z174" s="89"/>
      <c r="AA174" s="89"/>
      <c r="AB174" s="61"/>
      <c r="AC174" s="61"/>
      <c r="AD174" s="61">
        <f t="shared" si="20"/>
        <v>0</v>
      </c>
      <c r="AE174" s="61">
        <v>26692.89</v>
      </c>
      <c r="AF174" s="61"/>
      <c r="AG174" s="61"/>
      <c r="AH174" s="61">
        <f t="shared" si="16"/>
        <v>26692.89</v>
      </c>
      <c r="AI174" s="61">
        <v>0</v>
      </c>
      <c r="AJ174" s="61">
        <f t="shared" si="17"/>
        <v>26692.89</v>
      </c>
      <c r="AK174" s="61"/>
      <c r="AL174" s="61"/>
      <c r="AM174" s="61"/>
      <c r="AN174" s="140"/>
      <c r="AO174" s="61"/>
      <c r="AP174" s="61"/>
      <c r="AQ174" s="61"/>
      <c r="AR174" s="61"/>
      <c r="AS174" s="69"/>
      <c r="AT174" s="61"/>
      <c r="AU174" s="61"/>
      <c r="AV174" s="61">
        <f t="shared" si="18"/>
        <v>218629.3</v>
      </c>
    </row>
    <row r="175" spans="1:50" s="68" customFormat="1" x14ac:dyDescent="0.3">
      <c r="A175" s="20" t="s">
        <v>233</v>
      </c>
      <c r="B175" s="105"/>
      <c r="C175" s="105"/>
      <c r="D175" s="111"/>
      <c r="E175" s="6" t="s">
        <v>238</v>
      </c>
      <c r="F175" s="6" t="s">
        <v>331</v>
      </c>
      <c r="G175" s="22">
        <v>732055</v>
      </c>
      <c r="H175" s="61">
        <v>0</v>
      </c>
      <c r="I175" s="61">
        <v>0</v>
      </c>
      <c r="J175" s="61">
        <v>0</v>
      </c>
      <c r="K175" s="61">
        <v>30236.65</v>
      </c>
      <c r="L175" s="61">
        <v>159544.65</v>
      </c>
      <c r="M175" s="61">
        <v>60.91</v>
      </c>
      <c r="N175" s="61"/>
      <c r="O175" s="61">
        <f t="shared" si="15"/>
        <v>189842.21</v>
      </c>
      <c r="P175" s="61">
        <v>0</v>
      </c>
      <c r="Q175" s="61">
        <f t="shared" si="19"/>
        <v>189842.21</v>
      </c>
      <c r="R175" s="7"/>
      <c r="S175" s="7"/>
      <c r="T175" s="14"/>
      <c r="U175" s="15"/>
      <c r="V175" s="89" t="e">
        <f>Q175-#REF!</f>
        <v>#REF!</v>
      </c>
      <c r="W175" s="89"/>
      <c r="X175" s="89"/>
      <c r="Y175" s="89"/>
      <c r="Z175" s="89"/>
      <c r="AA175" s="89"/>
      <c r="AB175" s="61"/>
      <c r="AC175" s="61"/>
      <c r="AD175" s="61">
        <f t="shared" si="20"/>
        <v>0</v>
      </c>
      <c r="AE175" s="61">
        <v>26883.64</v>
      </c>
      <c r="AF175" s="61"/>
      <c r="AG175" s="61"/>
      <c r="AH175" s="61">
        <f t="shared" si="16"/>
        <v>26883.64</v>
      </c>
      <c r="AI175" s="61">
        <v>0</v>
      </c>
      <c r="AJ175" s="61">
        <f t="shared" si="17"/>
        <v>26883.64</v>
      </c>
      <c r="AK175" s="61"/>
      <c r="AL175" s="61"/>
      <c r="AM175" s="61"/>
      <c r="AN175" s="140"/>
      <c r="AO175" s="61"/>
      <c r="AP175" s="61"/>
      <c r="AQ175" s="61"/>
      <c r="AR175" s="61"/>
      <c r="AS175" s="69"/>
      <c r="AT175" s="61"/>
      <c r="AU175" s="61"/>
      <c r="AV175" s="61">
        <f t="shared" si="18"/>
        <v>216725.84999999998</v>
      </c>
    </row>
    <row r="176" spans="1:50" s="68" customFormat="1" x14ac:dyDescent="0.3">
      <c r="A176" s="20" t="s">
        <v>372</v>
      </c>
      <c r="B176" s="105"/>
      <c r="C176" s="105"/>
      <c r="D176" s="111"/>
      <c r="E176" s="6" t="s">
        <v>375</v>
      </c>
      <c r="F176" s="6" t="s">
        <v>331</v>
      </c>
      <c r="G176" s="22">
        <v>732056</v>
      </c>
      <c r="H176" s="61"/>
      <c r="I176" s="61"/>
      <c r="J176" s="61"/>
      <c r="K176" s="61">
        <v>30236.62</v>
      </c>
      <c r="L176" s="61">
        <v>161722.45000000001</v>
      </c>
      <c r="M176" s="61">
        <v>84.22</v>
      </c>
      <c r="N176" s="61"/>
      <c r="O176" s="61">
        <f t="shared" si="15"/>
        <v>192043.29</v>
      </c>
      <c r="P176" s="61">
        <v>0</v>
      </c>
      <c r="Q176" s="61">
        <f t="shared" si="19"/>
        <v>192043.29</v>
      </c>
      <c r="R176" s="7"/>
      <c r="S176" s="7"/>
      <c r="T176" s="14"/>
      <c r="U176" s="15"/>
      <c r="V176" s="89"/>
      <c r="W176" s="89"/>
      <c r="X176" s="89"/>
      <c r="Y176" s="89"/>
      <c r="Z176" s="89"/>
      <c r="AA176" s="89"/>
      <c r="AB176" s="61"/>
      <c r="AC176" s="61"/>
      <c r="AD176" s="61">
        <f t="shared" si="20"/>
        <v>0</v>
      </c>
      <c r="AE176" s="61">
        <v>30692.89</v>
      </c>
      <c r="AF176" s="61"/>
      <c r="AG176" s="61"/>
      <c r="AH176" s="61">
        <f t="shared" si="16"/>
        <v>30692.89</v>
      </c>
      <c r="AI176" s="61">
        <v>0</v>
      </c>
      <c r="AJ176" s="61">
        <f t="shared" si="17"/>
        <v>30692.89</v>
      </c>
      <c r="AK176" s="61"/>
      <c r="AL176" s="61"/>
      <c r="AM176" s="61"/>
      <c r="AN176" s="140"/>
      <c r="AO176" s="61"/>
      <c r="AP176" s="61"/>
      <c r="AQ176" s="61"/>
      <c r="AR176" s="61"/>
      <c r="AS176" s="69"/>
      <c r="AT176" s="61"/>
      <c r="AU176" s="61"/>
      <c r="AV176" s="61">
        <f t="shared" si="18"/>
        <v>222736.18</v>
      </c>
    </row>
    <row r="177" spans="1:48" s="68" customFormat="1" ht="28" x14ac:dyDescent="0.3">
      <c r="A177" s="20" t="s">
        <v>458</v>
      </c>
      <c r="B177" s="105"/>
      <c r="C177" s="105"/>
      <c r="D177" s="111"/>
      <c r="E177" s="6" t="s">
        <v>465</v>
      </c>
      <c r="F177" s="6" t="s">
        <v>472</v>
      </c>
      <c r="G177" s="22">
        <v>732060</v>
      </c>
      <c r="H177" s="61"/>
      <c r="I177" s="61"/>
      <c r="J177" s="61"/>
      <c r="K177" s="61"/>
      <c r="L177" s="61"/>
      <c r="M177" s="61"/>
      <c r="N177" s="61"/>
      <c r="O177" s="61">
        <f t="shared" si="15"/>
        <v>0</v>
      </c>
      <c r="P177" s="61"/>
      <c r="Q177" s="61">
        <f t="shared" si="19"/>
        <v>0</v>
      </c>
      <c r="R177" s="7"/>
      <c r="S177" s="7"/>
      <c r="T177" s="14"/>
      <c r="U177" s="15"/>
      <c r="V177" s="89"/>
      <c r="W177" s="89"/>
      <c r="X177" s="89"/>
      <c r="Y177" s="89"/>
      <c r="Z177" s="89"/>
      <c r="AA177" s="89"/>
      <c r="AB177" s="61"/>
      <c r="AC177" s="61"/>
      <c r="AD177" s="61">
        <f t="shared" si="20"/>
        <v>0</v>
      </c>
      <c r="AE177" s="61">
        <v>13963.8</v>
      </c>
      <c r="AF177" s="61">
        <v>0</v>
      </c>
      <c r="AG177" s="61"/>
      <c r="AH177" s="61">
        <f t="shared" si="16"/>
        <v>13963.8</v>
      </c>
      <c r="AI177" s="61">
        <v>0</v>
      </c>
      <c r="AJ177" s="61">
        <f t="shared" si="17"/>
        <v>13963.8</v>
      </c>
      <c r="AK177" s="61"/>
      <c r="AL177" s="61"/>
      <c r="AM177" s="61"/>
      <c r="AN177" s="140"/>
      <c r="AO177" s="61"/>
      <c r="AP177" s="61"/>
      <c r="AQ177" s="61"/>
      <c r="AR177" s="61"/>
      <c r="AS177" s="69"/>
      <c r="AT177" s="61"/>
      <c r="AU177" s="61"/>
      <c r="AV177" s="61">
        <f t="shared" si="18"/>
        <v>13963.8</v>
      </c>
    </row>
    <row r="178" spans="1:48" s="68" customFormat="1" x14ac:dyDescent="0.3">
      <c r="A178" s="20" t="s">
        <v>459</v>
      </c>
      <c r="B178" s="105"/>
      <c r="C178" s="105"/>
      <c r="D178" s="111"/>
      <c r="E178" s="6" t="s">
        <v>466</v>
      </c>
      <c r="F178" s="6"/>
      <c r="G178" s="22">
        <v>732070</v>
      </c>
      <c r="H178" s="61"/>
      <c r="I178" s="61"/>
      <c r="J178" s="61"/>
      <c r="K178" s="61"/>
      <c r="L178" s="61"/>
      <c r="M178" s="61"/>
      <c r="N178" s="61"/>
      <c r="O178" s="61">
        <f t="shared" si="15"/>
        <v>0</v>
      </c>
      <c r="P178" s="61"/>
      <c r="Q178" s="61">
        <f t="shared" si="19"/>
        <v>0</v>
      </c>
      <c r="R178" s="7"/>
      <c r="S178" s="7"/>
      <c r="T178" s="14"/>
      <c r="U178" s="15"/>
      <c r="V178" s="89"/>
      <c r="W178" s="89"/>
      <c r="X178" s="89"/>
      <c r="Y178" s="89"/>
      <c r="Z178" s="89"/>
      <c r="AA178" s="89"/>
      <c r="AB178" s="61"/>
      <c r="AC178" s="61"/>
      <c r="AD178" s="61">
        <f t="shared" si="20"/>
        <v>0</v>
      </c>
      <c r="AE178" s="61"/>
      <c r="AF178" s="61"/>
      <c r="AG178" s="61"/>
      <c r="AH178" s="61">
        <f t="shared" si="16"/>
        <v>0</v>
      </c>
      <c r="AI178" s="61"/>
      <c r="AJ178" s="61">
        <f t="shared" si="17"/>
        <v>0</v>
      </c>
      <c r="AK178" s="61"/>
      <c r="AL178" s="61"/>
      <c r="AM178" s="61"/>
      <c r="AN178" s="140"/>
      <c r="AO178" s="61"/>
      <c r="AP178" s="61"/>
      <c r="AQ178" s="61"/>
      <c r="AR178" s="61"/>
      <c r="AS178" s="69"/>
      <c r="AT178" s="61"/>
      <c r="AU178" s="61"/>
      <c r="AV178" s="61">
        <f t="shared" ref="AV178:AV209" si="21">Q178+AD178+AJ178+AO178+AS178+AT178+AU178</f>
        <v>0</v>
      </c>
    </row>
    <row r="179" spans="1:48" s="68" customFormat="1" x14ac:dyDescent="0.3">
      <c r="A179" s="20" t="s">
        <v>460</v>
      </c>
      <c r="B179" s="105"/>
      <c r="C179" s="105"/>
      <c r="D179" s="111" t="s">
        <v>783</v>
      </c>
      <c r="E179" s="6" t="s">
        <v>467</v>
      </c>
      <c r="F179" s="6" t="s">
        <v>473</v>
      </c>
      <c r="G179" s="22">
        <v>732071</v>
      </c>
      <c r="H179" s="61"/>
      <c r="I179" s="61"/>
      <c r="J179" s="61"/>
      <c r="K179" s="61"/>
      <c r="L179" s="61"/>
      <c r="M179" s="61"/>
      <c r="N179" s="61"/>
      <c r="O179" s="61">
        <f t="shared" si="15"/>
        <v>0</v>
      </c>
      <c r="P179" s="61"/>
      <c r="Q179" s="61">
        <f t="shared" si="19"/>
        <v>0</v>
      </c>
      <c r="R179" s="7"/>
      <c r="S179" s="7"/>
      <c r="T179" s="14"/>
      <c r="U179" s="15"/>
      <c r="V179" s="90"/>
      <c r="W179" s="90"/>
      <c r="X179" s="90"/>
      <c r="Y179" s="90"/>
      <c r="Z179" s="90"/>
      <c r="AA179" s="90"/>
      <c r="AB179" s="61"/>
      <c r="AC179" s="61"/>
      <c r="AD179" s="61">
        <f t="shared" si="20"/>
        <v>0</v>
      </c>
      <c r="AE179" s="61"/>
      <c r="AF179" s="61">
        <v>225117</v>
      </c>
      <c r="AG179" s="61">
        <v>523553.2100000002</v>
      </c>
      <c r="AH179" s="61">
        <f t="shared" si="16"/>
        <v>748670.2100000002</v>
      </c>
      <c r="AI179" s="61">
        <v>8681</v>
      </c>
      <c r="AJ179" s="61">
        <f t="shared" si="17"/>
        <v>757351.2100000002</v>
      </c>
      <c r="AK179" s="61"/>
      <c r="AL179" s="61"/>
      <c r="AM179" s="61"/>
      <c r="AN179" s="140"/>
      <c r="AO179" s="61"/>
      <c r="AP179" s="61"/>
      <c r="AQ179" s="61"/>
      <c r="AR179" s="61"/>
      <c r="AS179" s="61"/>
      <c r="AT179" s="61"/>
      <c r="AU179" s="61"/>
      <c r="AV179" s="61">
        <f t="shared" si="21"/>
        <v>757351.2100000002</v>
      </c>
    </row>
    <row r="180" spans="1:48" s="68" customFormat="1" x14ac:dyDescent="0.3">
      <c r="A180" s="20" t="s">
        <v>461</v>
      </c>
      <c r="B180" s="105"/>
      <c r="C180" s="105"/>
      <c r="D180" s="111" t="s">
        <v>784</v>
      </c>
      <c r="E180" s="6" t="s">
        <v>468</v>
      </c>
      <c r="F180" s="6" t="s">
        <v>473</v>
      </c>
      <c r="G180" s="22">
        <v>732072</v>
      </c>
      <c r="H180" s="61"/>
      <c r="I180" s="61"/>
      <c r="J180" s="61"/>
      <c r="K180" s="61"/>
      <c r="L180" s="61"/>
      <c r="M180" s="61"/>
      <c r="N180" s="61"/>
      <c r="O180" s="61">
        <f t="shared" si="15"/>
        <v>0</v>
      </c>
      <c r="P180" s="61"/>
      <c r="Q180" s="61">
        <f t="shared" si="19"/>
        <v>0</v>
      </c>
      <c r="R180" s="7"/>
      <c r="S180" s="7"/>
      <c r="T180" s="14"/>
      <c r="U180" s="15"/>
      <c r="V180" s="90"/>
      <c r="W180" s="90"/>
      <c r="X180" s="90"/>
      <c r="Y180" s="90"/>
      <c r="Z180" s="90"/>
      <c r="AA180" s="90"/>
      <c r="AB180" s="61"/>
      <c r="AC180" s="61"/>
      <c r="AD180" s="61">
        <f t="shared" si="20"/>
        <v>0</v>
      </c>
      <c r="AE180" s="61"/>
      <c r="AF180" s="61">
        <v>236757.78</v>
      </c>
      <c r="AG180" s="61">
        <v>490110.05999999994</v>
      </c>
      <c r="AH180" s="61">
        <f t="shared" si="16"/>
        <v>726867.84</v>
      </c>
      <c r="AI180" s="61">
        <f>-9610+13432+158</f>
        <v>3980</v>
      </c>
      <c r="AJ180" s="61">
        <f t="shared" si="17"/>
        <v>730847.84</v>
      </c>
      <c r="AK180" s="61"/>
      <c r="AL180" s="61"/>
      <c r="AM180" s="61"/>
      <c r="AN180" s="140"/>
      <c r="AO180" s="61"/>
      <c r="AP180" s="61"/>
      <c r="AQ180" s="61"/>
      <c r="AR180" s="61"/>
      <c r="AS180" s="61"/>
      <c r="AT180" s="61"/>
      <c r="AU180" s="61"/>
      <c r="AV180" s="61">
        <f t="shared" si="21"/>
        <v>730847.84</v>
      </c>
    </row>
    <row r="181" spans="1:48" s="68" customFormat="1" ht="28" x14ac:dyDescent="0.3">
      <c r="A181" s="20" t="s">
        <v>462</v>
      </c>
      <c r="B181" s="105"/>
      <c r="C181" s="105"/>
      <c r="D181" s="111" t="s">
        <v>709</v>
      </c>
      <c r="E181" s="6" t="s">
        <v>469</v>
      </c>
      <c r="F181" s="6" t="s">
        <v>474</v>
      </c>
      <c r="G181" s="22">
        <v>732073</v>
      </c>
      <c r="H181" s="61"/>
      <c r="I181" s="61"/>
      <c r="J181" s="61"/>
      <c r="K181" s="61"/>
      <c r="L181" s="61"/>
      <c r="M181" s="61"/>
      <c r="N181" s="61"/>
      <c r="O181" s="61">
        <f t="shared" si="15"/>
        <v>0</v>
      </c>
      <c r="P181" s="61"/>
      <c r="Q181" s="61">
        <f t="shared" si="19"/>
        <v>0</v>
      </c>
      <c r="R181" s="7"/>
      <c r="S181" s="7"/>
      <c r="T181" s="14"/>
      <c r="U181" s="15"/>
      <c r="V181" s="90"/>
      <c r="W181" s="90"/>
      <c r="X181" s="90"/>
      <c r="Y181" s="90"/>
      <c r="Z181" s="90"/>
      <c r="AA181" s="90"/>
      <c r="AB181" s="61"/>
      <c r="AC181" s="61"/>
      <c r="AD181" s="61">
        <f t="shared" si="20"/>
        <v>0</v>
      </c>
      <c r="AE181" s="61"/>
      <c r="AF181" s="61">
        <v>91514.44</v>
      </c>
      <c r="AG181" s="61">
        <v>93889.260000000009</v>
      </c>
      <c r="AH181" s="61">
        <f t="shared" si="16"/>
        <v>185403.7</v>
      </c>
      <c r="AI181" s="61">
        <v>3059640</v>
      </c>
      <c r="AJ181" s="61">
        <f t="shared" si="17"/>
        <v>3245043.7</v>
      </c>
      <c r="AK181" s="61"/>
      <c r="AL181" s="61"/>
      <c r="AM181" s="61"/>
      <c r="AN181" s="140"/>
      <c r="AO181" s="61"/>
      <c r="AP181" s="61"/>
      <c r="AQ181" s="61"/>
      <c r="AR181" s="61"/>
      <c r="AS181" s="61"/>
      <c r="AT181" s="61"/>
      <c r="AU181" s="61"/>
      <c r="AV181" s="61">
        <f t="shared" si="21"/>
        <v>3245043.7</v>
      </c>
    </row>
    <row r="182" spans="1:48" s="68" customFormat="1" ht="28" x14ac:dyDescent="0.3">
      <c r="A182" s="20" t="s">
        <v>463</v>
      </c>
      <c r="B182" s="105"/>
      <c r="C182" s="105"/>
      <c r="D182" s="111" t="s">
        <v>711</v>
      </c>
      <c r="E182" s="6" t="s">
        <v>470</v>
      </c>
      <c r="F182" s="6" t="s">
        <v>475</v>
      </c>
      <c r="G182" s="22">
        <v>732074</v>
      </c>
      <c r="H182" s="61"/>
      <c r="I182" s="61"/>
      <c r="J182" s="61"/>
      <c r="K182" s="61"/>
      <c r="L182" s="61"/>
      <c r="M182" s="61"/>
      <c r="N182" s="61"/>
      <c r="O182" s="61">
        <f t="shared" si="15"/>
        <v>0</v>
      </c>
      <c r="P182" s="61"/>
      <c r="Q182" s="61">
        <f t="shared" si="19"/>
        <v>0</v>
      </c>
      <c r="R182" s="7"/>
      <c r="S182" s="7"/>
      <c r="T182" s="14"/>
      <c r="U182" s="15"/>
      <c r="V182" s="89"/>
      <c r="W182" s="89"/>
      <c r="X182" s="89"/>
      <c r="Y182" s="89"/>
      <c r="Z182" s="89"/>
      <c r="AA182" s="89"/>
      <c r="AB182" s="61"/>
      <c r="AC182" s="61"/>
      <c r="AD182" s="61">
        <f t="shared" si="20"/>
        <v>0</v>
      </c>
      <c r="AE182" s="61"/>
      <c r="AF182" s="61">
        <v>227120.04</v>
      </c>
      <c r="AG182" s="61">
        <v>609671.11</v>
      </c>
      <c r="AH182" s="61">
        <f t="shared" si="16"/>
        <v>836791.15</v>
      </c>
      <c r="AI182" s="61">
        <v>736419</v>
      </c>
      <c r="AJ182" s="61">
        <f t="shared" si="17"/>
        <v>1573210.15</v>
      </c>
      <c r="AK182" s="61"/>
      <c r="AL182" s="61"/>
      <c r="AM182" s="61"/>
      <c r="AN182" s="140"/>
      <c r="AO182" s="61"/>
      <c r="AP182" s="61"/>
      <c r="AQ182" s="61"/>
      <c r="AR182" s="61"/>
      <c r="AS182" s="61"/>
      <c r="AT182" s="61"/>
      <c r="AU182" s="61"/>
      <c r="AV182" s="61">
        <f t="shared" si="21"/>
        <v>1573210.15</v>
      </c>
    </row>
    <row r="183" spans="1:48" s="109" customFormat="1" x14ac:dyDescent="0.3">
      <c r="A183" s="20" t="s">
        <v>464</v>
      </c>
      <c r="B183" s="105"/>
      <c r="C183" s="105"/>
      <c r="D183" s="111" t="s">
        <v>710</v>
      </c>
      <c r="E183" s="6" t="s">
        <v>471</v>
      </c>
      <c r="F183" s="6" t="s">
        <v>476</v>
      </c>
      <c r="G183" s="22">
        <v>732075</v>
      </c>
      <c r="H183" s="61"/>
      <c r="I183" s="61"/>
      <c r="J183" s="61"/>
      <c r="K183" s="61"/>
      <c r="L183" s="61"/>
      <c r="M183" s="61"/>
      <c r="N183" s="61"/>
      <c r="O183" s="61">
        <f t="shared" si="15"/>
        <v>0</v>
      </c>
      <c r="P183" s="61"/>
      <c r="Q183" s="61">
        <f t="shared" si="19"/>
        <v>0</v>
      </c>
      <c r="R183" s="7"/>
      <c r="S183" s="7"/>
      <c r="T183" s="14"/>
      <c r="U183" s="15"/>
      <c r="V183" s="89"/>
      <c r="W183" s="89"/>
      <c r="X183" s="89"/>
      <c r="Y183" s="89"/>
      <c r="Z183" s="89"/>
      <c r="AA183" s="89"/>
      <c r="AB183" s="61"/>
      <c r="AC183" s="61"/>
      <c r="AD183" s="61">
        <f t="shared" si="20"/>
        <v>0</v>
      </c>
      <c r="AE183" s="61"/>
      <c r="AF183" s="61">
        <v>25452.44</v>
      </c>
      <c r="AG183" s="61">
        <v>1200921.56</v>
      </c>
      <c r="AH183" s="61">
        <f t="shared" si="16"/>
        <v>1226374</v>
      </c>
      <c r="AI183" s="61">
        <v>2310917</v>
      </c>
      <c r="AJ183" s="61">
        <f t="shared" si="17"/>
        <v>3537291</v>
      </c>
      <c r="AK183" s="61"/>
      <c r="AL183" s="61"/>
      <c r="AM183" s="61"/>
      <c r="AN183" s="140"/>
      <c r="AO183" s="61"/>
      <c r="AP183" s="61"/>
      <c r="AQ183" s="61"/>
      <c r="AR183" s="61"/>
      <c r="AS183" s="61"/>
      <c r="AT183" s="61"/>
      <c r="AU183" s="61"/>
      <c r="AV183" s="61">
        <f t="shared" si="21"/>
        <v>3537291</v>
      </c>
    </row>
    <row r="184" spans="1:48" s="109" customFormat="1" ht="42" x14ac:dyDescent="0.3">
      <c r="A184" s="20" t="s">
        <v>612</v>
      </c>
      <c r="B184" s="105"/>
      <c r="C184" s="105"/>
      <c r="D184" s="111" t="s">
        <v>785</v>
      </c>
      <c r="E184" s="6" t="s">
        <v>613</v>
      </c>
      <c r="F184" s="6" t="s">
        <v>614</v>
      </c>
      <c r="G184" s="22">
        <v>732076</v>
      </c>
      <c r="H184" s="61"/>
      <c r="I184" s="61"/>
      <c r="J184" s="61"/>
      <c r="K184" s="61"/>
      <c r="L184" s="61"/>
      <c r="M184" s="61"/>
      <c r="N184" s="61"/>
      <c r="O184" s="61">
        <f t="shared" si="15"/>
        <v>0</v>
      </c>
      <c r="P184" s="61"/>
      <c r="Q184" s="61">
        <f t="shared" si="19"/>
        <v>0</v>
      </c>
      <c r="R184" s="7"/>
      <c r="S184" s="7"/>
      <c r="T184" s="14"/>
      <c r="U184" s="15"/>
      <c r="V184" s="89"/>
      <c r="W184" s="89"/>
      <c r="X184" s="89"/>
      <c r="Y184" s="89"/>
      <c r="Z184" s="89"/>
      <c r="AA184" s="89"/>
      <c r="AB184" s="61"/>
      <c r="AC184" s="61"/>
      <c r="AD184" s="61"/>
      <c r="AE184" s="61"/>
      <c r="AF184" s="61"/>
      <c r="AG184" s="61"/>
      <c r="AH184" s="61">
        <f t="shared" si="16"/>
        <v>0</v>
      </c>
      <c r="AI184" s="61">
        <v>250000</v>
      </c>
      <c r="AJ184" s="61">
        <f t="shared" si="17"/>
        <v>250000</v>
      </c>
      <c r="AK184" s="61"/>
      <c r="AL184" s="61"/>
      <c r="AM184" s="61"/>
      <c r="AN184" s="140"/>
      <c r="AO184" s="61"/>
      <c r="AP184" s="61"/>
      <c r="AQ184" s="61"/>
      <c r="AR184" s="61"/>
      <c r="AS184" s="61">
        <v>650000</v>
      </c>
      <c r="AT184" s="61"/>
      <c r="AU184" s="61"/>
      <c r="AV184" s="61">
        <f t="shared" si="21"/>
        <v>900000</v>
      </c>
    </row>
    <row r="185" spans="1:48" s="68" customFormat="1" x14ac:dyDescent="0.3">
      <c r="A185" s="20" t="s">
        <v>689</v>
      </c>
      <c r="B185" s="105"/>
      <c r="C185" s="105"/>
      <c r="D185" s="111" t="s">
        <v>738</v>
      </c>
      <c r="E185" s="6" t="s">
        <v>688</v>
      </c>
      <c r="F185" s="6"/>
      <c r="G185" s="22">
        <v>732081</v>
      </c>
      <c r="H185" s="61"/>
      <c r="I185" s="61"/>
      <c r="J185" s="61"/>
      <c r="K185" s="61"/>
      <c r="L185" s="61"/>
      <c r="M185" s="61"/>
      <c r="N185" s="61"/>
      <c r="O185" s="61">
        <f t="shared" si="15"/>
        <v>0</v>
      </c>
      <c r="P185" s="61"/>
      <c r="Q185" s="61"/>
      <c r="R185" s="7"/>
      <c r="S185" s="7"/>
      <c r="T185" s="14"/>
      <c r="U185" s="15"/>
      <c r="V185" s="89"/>
      <c r="W185" s="89"/>
      <c r="X185" s="89"/>
      <c r="Y185" s="89"/>
      <c r="Z185" s="89"/>
      <c r="AA185" s="89"/>
      <c r="AB185" s="61"/>
      <c r="AC185" s="61"/>
      <c r="AD185" s="61"/>
      <c r="AE185" s="61"/>
      <c r="AF185" s="61"/>
      <c r="AG185" s="61"/>
      <c r="AH185" s="61">
        <f t="shared" si="16"/>
        <v>0</v>
      </c>
      <c r="AI185" s="61">
        <v>35000</v>
      </c>
      <c r="AJ185" s="61">
        <f t="shared" si="17"/>
        <v>35000</v>
      </c>
      <c r="AK185" s="61"/>
      <c r="AL185" s="61"/>
      <c r="AM185" s="61"/>
      <c r="AN185" s="140"/>
      <c r="AO185" s="61"/>
      <c r="AP185" s="61"/>
      <c r="AQ185" s="61"/>
      <c r="AR185" s="61"/>
      <c r="AS185" s="61"/>
      <c r="AT185" s="61"/>
      <c r="AU185" s="61"/>
      <c r="AV185" s="61">
        <f t="shared" si="21"/>
        <v>35000</v>
      </c>
    </row>
    <row r="186" spans="1:48" s="68" customFormat="1" x14ac:dyDescent="0.3">
      <c r="A186" s="20" t="s">
        <v>690</v>
      </c>
      <c r="B186" s="105"/>
      <c r="C186" s="105"/>
      <c r="D186" s="111" t="s">
        <v>738</v>
      </c>
      <c r="E186" s="6" t="s">
        <v>692</v>
      </c>
      <c r="F186" s="6"/>
      <c r="G186" s="22">
        <v>732082</v>
      </c>
      <c r="H186" s="61"/>
      <c r="I186" s="61"/>
      <c r="J186" s="61"/>
      <c r="K186" s="61"/>
      <c r="L186" s="61"/>
      <c r="M186" s="61"/>
      <c r="N186" s="61"/>
      <c r="O186" s="61">
        <f t="shared" si="15"/>
        <v>0</v>
      </c>
      <c r="P186" s="61"/>
      <c r="Q186" s="61"/>
      <c r="R186" s="7"/>
      <c r="S186" s="7"/>
      <c r="T186" s="14"/>
      <c r="U186" s="15"/>
      <c r="V186" s="89"/>
      <c r="W186" s="89"/>
      <c r="X186" s="89"/>
      <c r="Y186" s="89"/>
      <c r="Z186" s="89"/>
      <c r="AA186" s="89"/>
      <c r="AB186" s="61"/>
      <c r="AC186" s="61"/>
      <c r="AD186" s="61"/>
      <c r="AE186" s="61"/>
      <c r="AF186" s="61"/>
      <c r="AG186" s="61">
        <v>4965</v>
      </c>
      <c r="AH186" s="61">
        <f t="shared" si="16"/>
        <v>4965</v>
      </c>
      <c r="AI186" s="61">
        <v>60035</v>
      </c>
      <c r="AJ186" s="61">
        <f t="shared" si="17"/>
        <v>65000</v>
      </c>
      <c r="AK186" s="61"/>
      <c r="AL186" s="61"/>
      <c r="AM186" s="61"/>
      <c r="AN186" s="140"/>
      <c r="AO186" s="61"/>
      <c r="AP186" s="61"/>
      <c r="AQ186" s="61"/>
      <c r="AR186" s="61"/>
      <c r="AS186" s="61"/>
      <c r="AT186" s="61"/>
      <c r="AU186" s="61"/>
      <c r="AV186" s="61">
        <f t="shared" si="21"/>
        <v>65000</v>
      </c>
    </row>
    <row r="187" spans="1:48" s="68" customFormat="1" x14ac:dyDescent="0.3">
      <c r="A187" s="20" t="s">
        <v>691</v>
      </c>
      <c r="B187" s="105"/>
      <c r="C187" s="105"/>
      <c r="D187" s="111" t="s">
        <v>738</v>
      </c>
      <c r="E187" s="6" t="s">
        <v>693</v>
      </c>
      <c r="F187" s="6"/>
      <c r="G187" s="22">
        <v>732083</v>
      </c>
      <c r="H187" s="61"/>
      <c r="I187" s="61"/>
      <c r="J187" s="61"/>
      <c r="K187" s="61"/>
      <c r="L187" s="61"/>
      <c r="M187" s="61"/>
      <c r="N187" s="61"/>
      <c r="O187" s="61">
        <f t="shared" si="15"/>
        <v>0</v>
      </c>
      <c r="P187" s="61"/>
      <c r="Q187" s="61"/>
      <c r="R187" s="7"/>
      <c r="S187" s="7"/>
      <c r="T187" s="14"/>
      <c r="U187" s="15"/>
      <c r="V187" s="89"/>
      <c r="W187" s="89"/>
      <c r="X187" s="89"/>
      <c r="Y187" s="89"/>
      <c r="Z187" s="89"/>
      <c r="AA187" s="89"/>
      <c r="AB187" s="61"/>
      <c r="AC187" s="61"/>
      <c r="AD187" s="61"/>
      <c r="AE187" s="61"/>
      <c r="AF187" s="61"/>
      <c r="AG187" s="61"/>
      <c r="AH187" s="61">
        <f t="shared" si="16"/>
        <v>0</v>
      </c>
      <c r="AI187" s="61">
        <v>100000</v>
      </c>
      <c r="AJ187" s="61">
        <f t="shared" si="17"/>
        <v>100000</v>
      </c>
      <c r="AK187" s="61"/>
      <c r="AL187" s="61"/>
      <c r="AM187" s="61"/>
      <c r="AN187" s="140"/>
      <c r="AO187" s="61"/>
      <c r="AP187" s="61"/>
      <c r="AQ187" s="61"/>
      <c r="AR187" s="61"/>
      <c r="AS187" s="61"/>
      <c r="AT187" s="61"/>
      <c r="AU187" s="61"/>
      <c r="AV187" s="61">
        <f t="shared" si="21"/>
        <v>100000</v>
      </c>
    </row>
    <row r="188" spans="1:48" s="68" customFormat="1" ht="56" x14ac:dyDescent="0.3">
      <c r="A188" s="20" t="s">
        <v>21</v>
      </c>
      <c r="B188" s="105"/>
      <c r="C188" s="105"/>
      <c r="D188" s="111"/>
      <c r="E188" s="6" t="s">
        <v>22</v>
      </c>
      <c r="F188" s="28" t="s">
        <v>332</v>
      </c>
      <c r="G188" s="22">
        <v>733000</v>
      </c>
      <c r="H188" s="61">
        <v>0</v>
      </c>
      <c r="I188" s="61">
        <v>0</v>
      </c>
      <c r="J188" s="61">
        <v>0</v>
      </c>
      <c r="K188" s="61">
        <v>0</v>
      </c>
      <c r="L188" s="61"/>
      <c r="M188" s="61"/>
      <c r="N188" s="61"/>
      <c r="O188" s="61">
        <f t="shared" si="15"/>
        <v>0</v>
      </c>
      <c r="P188" s="61"/>
      <c r="Q188" s="61">
        <f t="shared" si="19"/>
        <v>0</v>
      </c>
      <c r="R188" s="7">
        <v>4500000</v>
      </c>
      <c r="S188" s="7"/>
      <c r="T188" s="14">
        <v>4500000</v>
      </c>
      <c r="U188" s="15"/>
      <c r="V188" s="89" t="e">
        <f>Q188-#REF!</f>
        <v>#REF!</v>
      </c>
      <c r="W188" s="89"/>
      <c r="X188" s="89"/>
      <c r="Y188" s="89"/>
      <c r="Z188" s="89"/>
      <c r="AA188" s="89"/>
      <c r="AB188" s="61"/>
      <c r="AC188" s="61"/>
      <c r="AD188" s="61">
        <f t="shared" si="20"/>
        <v>0</v>
      </c>
      <c r="AE188" s="61"/>
      <c r="AF188" s="61"/>
      <c r="AG188" s="61"/>
      <c r="AH188" s="61">
        <f t="shared" si="16"/>
        <v>0</v>
      </c>
      <c r="AI188" s="61"/>
      <c r="AJ188" s="61">
        <f t="shared" si="17"/>
        <v>0</v>
      </c>
      <c r="AK188" s="61"/>
      <c r="AL188" s="61"/>
      <c r="AM188" s="61"/>
      <c r="AN188" s="140"/>
      <c r="AO188" s="61"/>
      <c r="AP188" s="61"/>
      <c r="AQ188" s="61"/>
      <c r="AR188" s="61"/>
      <c r="AS188" s="61"/>
      <c r="AT188" s="61"/>
      <c r="AU188" s="61"/>
      <c r="AV188" s="61">
        <f t="shared" si="21"/>
        <v>0</v>
      </c>
    </row>
    <row r="189" spans="1:48" s="68" customFormat="1" x14ac:dyDescent="0.3">
      <c r="A189" s="20" t="s">
        <v>225</v>
      </c>
      <c r="B189" s="105"/>
      <c r="C189" s="105"/>
      <c r="D189" s="111"/>
      <c r="E189" s="6" t="s">
        <v>226</v>
      </c>
      <c r="F189" s="28" t="s">
        <v>333</v>
      </c>
      <c r="G189" s="22">
        <v>733010</v>
      </c>
      <c r="H189" s="61">
        <v>0</v>
      </c>
      <c r="I189" s="61">
        <v>0</v>
      </c>
      <c r="J189" s="61">
        <v>0</v>
      </c>
      <c r="K189" s="61">
        <v>127986.85</v>
      </c>
      <c r="L189" s="61">
        <v>646.79</v>
      </c>
      <c r="M189" s="61">
        <v>0</v>
      </c>
      <c r="N189" s="61"/>
      <c r="O189" s="61">
        <f t="shared" si="15"/>
        <v>128633.64</v>
      </c>
      <c r="P189" s="61">
        <f>6366-6366</f>
        <v>0</v>
      </c>
      <c r="Q189" s="61">
        <f t="shared" si="19"/>
        <v>128633.64</v>
      </c>
      <c r="R189" s="7"/>
      <c r="S189" s="7"/>
      <c r="T189" s="14"/>
      <c r="U189" s="15"/>
      <c r="V189" s="89" t="e">
        <f>Q189-#REF!</f>
        <v>#REF!</v>
      </c>
      <c r="W189" s="89"/>
      <c r="X189" s="89"/>
      <c r="Y189" s="89"/>
      <c r="Z189" s="89"/>
      <c r="AA189" s="89"/>
      <c r="AB189" s="61"/>
      <c r="AC189" s="61"/>
      <c r="AD189" s="61">
        <f t="shared" si="20"/>
        <v>0</v>
      </c>
      <c r="AE189" s="61"/>
      <c r="AF189" s="61"/>
      <c r="AG189" s="61"/>
      <c r="AH189" s="61">
        <f t="shared" si="16"/>
        <v>0</v>
      </c>
      <c r="AI189" s="61"/>
      <c r="AJ189" s="61">
        <f t="shared" si="17"/>
        <v>0</v>
      </c>
      <c r="AK189" s="61"/>
      <c r="AL189" s="61"/>
      <c r="AM189" s="61"/>
      <c r="AN189" s="140"/>
      <c r="AO189" s="61"/>
      <c r="AP189" s="61"/>
      <c r="AQ189" s="61"/>
      <c r="AR189" s="61"/>
      <c r="AS189" s="69"/>
      <c r="AT189" s="61"/>
      <c r="AU189" s="61"/>
      <c r="AV189" s="61">
        <f t="shared" si="21"/>
        <v>128633.64</v>
      </c>
    </row>
    <row r="190" spans="1:48" s="68" customFormat="1" x14ac:dyDescent="0.3">
      <c r="A190" s="20" t="s">
        <v>261</v>
      </c>
      <c r="B190" s="105"/>
      <c r="C190" s="105"/>
      <c r="D190" s="111"/>
      <c r="E190" s="6" t="s">
        <v>262</v>
      </c>
      <c r="F190" s="28" t="s">
        <v>335</v>
      </c>
      <c r="G190" s="22">
        <v>733020</v>
      </c>
      <c r="H190" s="61">
        <v>0</v>
      </c>
      <c r="I190" s="61">
        <v>0</v>
      </c>
      <c r="J190" s="61">
        <v>0</v>
      </c>
      <c r="K190" s="61">
        <v>2370</v>
      </c>
      <c r="L190" s="61">
        <v>97258.77</v>
      </c>
      <c r="M190" s="61">
        <v>0</v>
      </c>
      <c r="N190" s="61"/>
      <c r="O190" s="61">
        <f t="shared" si="15"/>
        <v>99628.77</v>
      </c>
      <c r="P190" s="61">
        <f>371-371</f>
        <v>0</v>
      </c>
      <c r="Q190" s="61">
        <f t="shared" si="19"/>
        <v>99628.77</v>
      </c>
      <c r="R190" s="7"/>
      <c r="S190" s="7"/>
      <c r="T190" s="14"/>
      <c r="U190" s="15"/>
      <c r="V190" s="89" t="e">
        <f>Q190-#REF!</f>
        <v>#REF!</v>
      </c>
      <c r="W190" s="89"/>
      <c r="X190" s="89"/>
      <c r="Y190" s="89"/>
      <c r="Z190" s="89"/>
      <c r="AA190" s="89"/>
      <c r="AB190" s="61"/>
      <c r="AC190" s="61"/>
      <c r="AD190" s="61">
        <f t="shared" si="20"/>
        <v>0</v>
      </c>
      <c r="AE190" s="61">
        <v>37918.43</v>
      </c>
      <c r="AF190" s="61">
        <v>25</v>
      </c>
      <c r="AG190" s="61"/>
      <c r="AH190" s="61">
        <f t="shared" si="16"/>
        <v>37943.43</v>
      </c>
      <c r="AI190" s="61"/>
      <c r="AJ190" s="61">
        <f t="shared" si="17"/>
        <v>37943.43</v>
      </c>
      <c r="AK190" s="61"/>
      <c r="AL190" s="61"/>
      <c r="AM190" s="61"/>
      <c r="AN190" s="140"/>
      <c r="AO190" s="61"/>
      <c r="AP190" s="61"/>
      <c r="AQ190" s="61"/>
      <c r="AR190" s="61"/>
      <c r="AS190" s="69"/>
      <c r="AT190" s="61"/>
      <c r="AU190" s="61"/>
      <c r="AV190" s="61">
        <f t="shared" si="21"/>
        <v>137572.20000000001</v>
      </c>
    </row>
    <row r="191" spans="1:48" s="68" customFormat="1" x14ac:dyDescent="0.3">
      <c r="A191" s="20" t="s">
        <v>263</v>
      </c>
      <c r="B191" s="105"/>
      <c r="C191" s="105"/>
      <c r="D191" s="111" t="s">
        <v>752</v>
      </c>
      <c r="E191" s="6" t="s">
        <v>264</v>
      </c>
      <c r="F191" s="28" t="s">
        <v>334</v>
      </c>
      <c r="G191" s="22">
        <v>733030</v>
      </c>
      <c r="H191" s="61">
        <v>0</v>
      </c>
      <c r="I191" s="61">
        <v>0</v>
      </c>
      <c r="J191" s="61">
        <v>0</v>
      </c>
      <c r="K191" s="61">
        <v>0</v>
      </c>
      <c r="L191" s="61"/>
      <c r="M191" s="61">
        <v>0</v>
      </c>
      <c r="N191" s="61"/>
      <c r="O191" s="61">
        <f t="shared" si="15"/>
        <v>0</v>
      </c>
      <c r="P191" s="61"/>
      <c r="Q191" s="61">
        <f t="shared" si="19"/>
        <v>0</v>
      </c>
      <c r="R191" s="7"/>
      <c r="S191" s="7"/>
      <c r="T191" s="14"/>
      <c r="U191" s="15"/>
      <c r="V191" s="89" t="e">
        <f>Q191-#REF!</f>
        <v>#REF!</v>
      </c>
      <c r="W191" s="89"/>
      <c r="X191" s="89"/>
      <c r="Y191" s="89"/>
      <c r="Z191" s="89"/>
      <c r="AA191" s="89"/>
      <c r="AB191" s="61"/>
      <c r="AC191" s="61"/>
      <c r="AD191" s="61">
        <f t="shared" si="20"/>
        <v>0</v>
      </c>
      <c r="AE191" s="61">
        <v>7645</v>
      </c>
      <c r="AF191" s="61">
        <v>0</v>
      </c>
      <c r="AG191" s="61">
        <v>35265.14</v>
      </c>
      <c r="AH191" s="61">
        <f t="shared" si="16"/>
        <v>42910.14</v>
      </c>
      <c r="AI191" s="61">
        <v>57090</v>
      </c>
      <c r="AJ191" s="61">
        <f t="shared" si="17"/>
        <v>100000.14</v>
      </c>
      <c r="AK191" s="61"/>
      <c r="AL191" s="61"/>
      <c r="AM191" s="61"/>
      <c r="AN191" s="140"/>
      <c r="AO191" s="61"/>
      <c r="AP191" s="61"/>
      <c r="AQ191" s="61"/>
      <c r="AR191" s="61"/>
      <c r="AS191" s="69"/>
      <c r="AT191" s="61"/>
      <c r="AU191" s="61"/>
      <c r="AV191" s="61">
        <f t="shared" si="21"/>
        <v>100000.14</v>
      </c>
    </row>
    <row r="192" spans="1:48" s="68" customFormat="1" x14ac:dyDescent="0.3">
      <c r="A192" s="20" t="s">
        <v>265</v>
      </c>
      <c r="B192" s="105"/>
      <c r="C192" s="105"/>
      <c r="D192" s="111"/>
      <c r="E192" s="6" t="s">
        <v>266</v>
      </c>
      <c r="F192" s="28" t="s">
        <v>336</v>
      </c>
      <c r="G192" s="22">
        <v>733040</v>
      </c>
      <c r="H192" s="61">
        <v>0</v>
      </c>
      <c r="I192" s="61">
        <v>0</v>
      </c>
      <c r="J192" s="61">
        <v>0</v>
      </c>
      <c r="K192" s="61">
        <v>34725</v>
      </c>
      <c r="L192" s="61">
        <v>-1174.5</v>
      </c>
      <c r="M192" s="61">
        <v>0</v>
      </c>
      <c r="N192" s="61"/>
      <c r="O192" s="61">
        <f t="shared" si="15"/>
        <v>33550.5</v>
      </c>
      <c r="P192" s="61">
        <f>1174-1174</f>
        <v>0</v>
      </c>
      <c r="Q192" s="61">
        <f t="shared" si="19"/>
        <v>33550.5</v>
      </c>
      <c r="R192" s="7"/>
      <c r="S192" s="7"/>
      <c r="T192" s="14"/>
      <c r="U192" s="15"/>
      <c r="V192" s="89" t="e">
        <f>Q192-#REF!</f>
        <v>#REF!</v>
      </c>
      <c r="W192" s="89"/>
      <c r="X192" s="89"/>
      <c r="Y192" s="89"/>
      <c r="Z192" s="89"/>
      <c r="AA192" s="89"/>
      <c r="AB192" s="61"/>
      <c r="AC192" s="61"/>
      <c r="AD192" s="61">
        <f t="shared" si="20"/>
        <v>0</v>
      </c>
      <c r="AE192" s="61"/>
      <c r="AF192" s="61"/>
      <c r="AG192" s="61"/>
      <c r="AH192" s="61">
        <f t="shared" si="16"/>
        <v>0</v>
      </c>
      <c r="AI192" s="61"/>
      <c r="AJ192" s="61">
        <f t="shared" si="17"/>
        <v>0</v>
      </c>
      <c r="AK192" s="61"/>
      <c r="AL192" s="61"/>
      <c r="AM192" s="61"/>
      <c r="AN192" s="140"/>
      <c r="AO192" s="61"/>
      <c r="AP192" s="61"/>
      <c r="AQ192" s="61"/>
      <c r="AR192" s="61"/>
      <c r="AS192" s="69"/>
      <c r="AT192" s="61"/>
      <c r="AU192" s="61"/>
      <c r="AV192" s="61">
        <f t="shared" si="21"/>
        <v>33550.5</v>
      </c>
    </row>
    <row r="193" spans="1:48" s="68" customFormat="1" x14ac:dyDescent="0.3">
      <c r="A193" s="20" t="s">
        <v>478</v>
      </c>
      <c r="B193" s="105"/>
      <c r="C193" s="105"/>
      <c r="D193" s="111" t="s">
        <v>786</v>
      </c>
      <c r="E193" s="6" t="s">
        <v>477</v>
      </c>
      <c r="F193" s="28" t="s">
        <v>479</v>
      </c>
      <c r="G193" s="22">
        <v>733050</v>
      </c>
      <c r="H193" s="61"/>
      <c r="I193" s="61"/>
      <c r="J193" s="61"/>
      <c r="K193" s="61"/>
      <c r="L193" s="61"/>
      <c r="M193" s="61"/>
      <c r="N193" s="61"/>
      <c r="O193" s="61">
        <f t="shared" si="15"/>
        <v>0</v>
      </c>
      <c r="P193" s="61"/>
      <c r="Q193" s="61">
        <f t="shared" si="19"/>
        <v>0</v>
      </c>
      <c r="R193" s="7"/>
      <c r="S193" s="7"/>
      <c r="T193" s="14"/>
      <c r="U193" s="15"/>
      <c r="V193" s="89"/>
      <c r="W193" s="89"/>
      <c r="X193" s="89"/>
      <c r="Y193" s="89"/>
      <c r="Z193" s="89"/>
      <c r="AA193" s="89"/>
      <c r="AB193" s="61"/>
      <c r="AC193" s="61"/>
      <c r="AD193" s="61">
        <f t="shared" si="20"/>
        <v>0</v>
      </c>
      <c r="AE193" s="61">
        <v>3355</v>
      </c>
      <c r="AF193" s="61">
        <v>105784.58</v>
      </c>
      <c r="AG193" s="61">
        <v>3491.68</v>
      </c>
      <c r="AH193" s="61">
        <f t="shared" si="16"/>
        <v>112631.26</v>
      </c>
      <c r="AI193" s="61">
        <v>73368</v>
      </c>
      <c r="AJ193" s="61">
        <f t="shared" si="17"/>
        <v>185999.26</v>
      </c>
      <c r="AK193" s="61"/>
      <c r="AL193" s="61"/>
      <c r="AM193" s="61"/>
      <c r="AN193" s="140"/>
      <c r="AO193" s="61"/>
      <c r="AP193" s="61"/>
      <c r="AQ193" s="61"/>
      <c r="AR193" s="61"/>
      <c r="AS193" s="69"/>
      <c r="AT193" s="61"/>
      <c r="AU193" s="61"/>
      <c r="AV193" s="61">
        <f t="shared" si="21"/>
        <v>185999.26</v>
      </c>
    </row>
    <row r="194" spans="1:48" s="68" customFormat="1" x14ac:dyDescent="0.3">
      <c r="A194" s="20" t="s">
        <v>541</v>
      </c>
      <c r="B194" s="105"/>
      <c r="C194" s="105"/>
      <c r="D194" s="111" t="s">
        <v>787</v>
      </c>
      <c r="E194" s="6" t="s">
        <v>542</v>
      </c>
      <c r="F194" s="28"/>
      <c r="G194" s="22">
        <v>733060</v>
      </c>
      <c r="H194" s="61"/>
      <c r="I194" s="61"/>
      <c r="J194" s="61"/>
      <c r="K194" s="61"/>
      <c r="L194" s="61"/>
      <c r="M194" s="61"/>
      <c r="N194" s="61"/>
      <c r="O194" s="61">
        <f t="shared" si="15"/>
        <v>0</v>
      </c>
      <c r="P194" s="61"/>
      <c r="Q194" s="61">
        <f t="shared" si="19"/>
        <v>0</v>
      </c>
      <c r="R194" s="7"/>
      <c r="S194" s="7"/>
      <c r="T194" s="14"/>
      <c r="U194" s="15"/>
      <c r="V194" s="89"/>
      <c r="W194" s="89"/>
      <c r="X194" s="89"/>
      <c r="Y194" s="89"/>
      <c r="Z194" s="89"/>
      <c r="AA194" s="89"/>
      <c r="AB194" s="61"/>
      <c r="AC194" s="61"/>
      <c r="AD194" s="61">
        <f t="shared" si="20"/>
        <v>0</v>
      </c>
      <c r="AE194" s="61"/>
      <c r="AF194" s="61">
        <v>51804.13</v>
      </c>
      <c r="AG194" s="61">
        <v>68054.440000000017</v>
      </c>
      <c r="AH194" s="61">
        <f t="shared" si="16"/>
        <v>119858.57</v>
      </c>
      <c r="AI194" s="61">
        <v>9642</v>
      </c>
      <c r="AJ194" s="61">
        <f t="shared" si="17"/>
        <v>129500.57</v>
      </c>
      <c r="AK194" s="61"/>
      <c r="AL194" s="61"/>
      <c r="AM194" s="61"/>
      <c r="AN194" s="140"/>
      <c r="AO194" s="61"/>
      <c r="AP194" s="61"/>
      <c r="AQ194" s="61"/>
      <c r="AR194" s="61"/>
      <c r="AS194" s="69"/>
      <c r="AT194" s="61"/>
      <c r="AU194" s="61"/>
      <c r="AV194" s="61">
        <f t="shared" si="21"/>
        <v>129500.57</v>
      </c>
    </row>
    <row r="195" spans="1:48" s="68" customFormat="1" x14ac:dyDescent="0.3">
      <c r="A195" s="20" t="s">
        <v>568</v>
      </c>
      <c r="B195" s="105"/>
      <c r="C195" s="105"/>
      <c r="D195" s="111" t="s">
        <v>788</v>
      </c>
      <c r="E195" s="6" t="s">
        <v>569</v>
      </c>
      <c r="F195" s="28"/>
      <c r="G195" s="22">
        <v>733070</v>
      </c>
      <c r="H195" s="61"/>
      <c r="I195" s="61"/>
      <c r="J195" s="61"/>
      <c r="K195" s="61"/>
      <c r="L195" s="61"/>
      <c r="M195" s="61"/>
      <c r="N195" s="61"/>
      <c r="O195" s="61">
        <f t="shared" si="15"/>
        <v>0</v>
      </c>
      <c r="P195" s="61"/>
      <c r="Q195" s="61">
        <f t="shared" si="19"/>
        <v>0</v>
      </c>
      <c r="R195" s="7"/>
      <c r="S195" s="7"/>
      <c r="T195" s="14"/>
      <c r="U195" s="15"/>
      <c r="V195" s="90"/>
      <c r="W195" s="90"/>
      <c r="X195" s="90"/>
      <c r="Y195" s="90"/>
      <c r="Z195" s="90"/>
      <c r="AA195" s="90"/>
      <c r="AB195" s="61"/>
      <c r="AC195" s="61"/>
      <c r="AD195" s="61"/>
      <c r="AE195" s="61"/>
      <c r="AF195" s="61"/>
      <c r="AG195" s="61">
        <v>11304.869999999999</v>
      </c>
      <c r="AH195" s="61">
        <f t="shared" si="16"/>
        <v>11304.869999999999</v>
      </c>
      <c r="AI195" s="61">
        <v>0</v>
      </c>
      <c r="AJ195" s="61">
        <f t="shared" si="17"/>
        <v>11304.869999999999</v>
      </c>
      <c r="AK195" s="61"/>
      <c r="AL195" s="61"/>
      <c r="AM195" s="61"/>
      <c r="AN195" s="140"/>
      <c r="AO195" s="61"/>
      <c r="AP195" s="61"/>
      <c r="AQ195" s="61"/>
      <c r="AR195" s="61"/>
      <c r="AS195" s="61"/>
      <c r="AT195" s="61"/>
      <c r="AU195" s="61"/>
      <c r="AV195" s="61">
        <f t="shared" si="21"/>
        <v>11304.869999999999</v>
      </c>
    </row>
    <row r="196" spans="1:48" s="68" customFormat="1" x14ac:dyDescent="0.3">
      <c r="A196" s="20" t="s">
        <v>23</v>
      </c>
      <c r="B196" s="105"/>
      <c r="C196" s="105"/>
      <c r="D196" s="111"/>
      <c r="E196" s="6" t="s">
        <v>24</v>
      </c>
      <c r="F196" s="28" t="s">
        <v>337</v>
      </c>
      <c r="G196" s="22">
        <v>734000</v>
      </c>
      <c r="H196" s="61">
        <v>0</v>
      </c>
      <c r="I196" s="61">
        <v>0</v>
      </c>
      <c r="J196" s="61">
        <v>0</v>
      </c>
      <c r="K196" s="61">
        <v>0</v>
      </c>
      <c r="L196" s="61"/>
      <c r="M196" s="61"/>
      <c r="N196" s="61"/>
      <c r="O196" s="61">
        <f t="shared" ref="O196:O258" si="22">SUM(H196:N196)</f>
        <v>0</v>
      </c>
      <c r="P196" s="61"/>
      <c r="Q196" s="61">
        <f t="shared" si="19"/>
        <v>0</v>
      </c>
      <c r="R196" s="7">
        <v>5000000</v>
      </c>
      <c r="S196" s="7"/>
      <c r="T196" s="14">
        <v>5000000</v>
      </c>
      <c r="U196" s="15"/>
      <c r="V196" s="89" t="e">
        <f>Q196-#REF!</f>
        <v>#REF!</v>
      </c>
      <c r="W196" s="89"/>
      <c r="X196" s="89"/>
      <c r="Y196" s="89"/>
      <c r="Z196" s="89"/>
      <c r="AA196" s="89"/>
      <c r="AB196" s="61"/>
      <c r="AC196" s="61"/>
      <c r="AD196" s="61">
        <f t="shared" si="20"/>
        <v>0</v>
      </c>
      <c r="AE196" s="61"/>
      <c r="AF196" s="61"/>
      <c r="AG196" s="61"/>
      <c r="AH196" s="61">
        <f t="shared" si="16"/>
        <v>0</v>
      </c>
      <c r="AI196" s="61"/>
      <c r="AJ196" s="61">
        <f t="shared" si="17"/>
        <v>0</v>
      </c>
      <c r="AK196" s="61"/>
      <c r="AL196" s="61"/>
      <c r="AM196" s="61"/>
      <c r="AN196" s="140"/>
      <c r="AO196" s="61"/>
      <c r="AP196" s="61"/>
      <c r="AQ196" s="61"/>
      <c r="AR196" s="61"/>
      <c r="AS196" s="61"/>
      <c r="AT196" s="61"/>
      <c r="AU196" s="61"/>
      <c r="AV196" s="61">
        <f t="shared" si="21"/>
        <v>0</v>
      </c>
    </row>
    <row r="197" spans="1:48" s="68" customFormat="1" ht="28" x14ac:dyDescent="0.3">
      <c r="A197" s="20" t="s">
        <v>164</v>
      </c>
      <c r="B197" s="105"/>
      <c r="C197" s="105"/>
      <c r="D197" s="111"/>
      <c r="E197" s="6" t="s">
        <v>276</v>
      </c>
      <c r="F197" s="28" t="s">
        <v>338</v>
      </c>
      <c r="G197" s="22">
        <v>700210</v>
      </c>
      <c r="H197" s="61">
        <v>0</v>
      </c>
      <c r="I197" s="61">
        <v>0</v>
      </c>
      <c r="J197" s="61">
        <f>1110.08+987068.41+1924.15+11701.93</f>
        <v>1001804.5700000001</v>
      </c>
      <c r="K197" s="61">
        <v>1415.65</v>
      </c>
      <c r="L197" s="61"/>
      <c r="M197" s="61"/>
      <c r="N197" s="61"/>
      <c r="O197" s="61">
        <f t="shared" si="22"/>
        <v>1003220.2200000001</v>
      </c>
      <c r="P197" s="61"/>
      <c r="Q197" s="61">
        <f t="shared" si="19"/>
        <v>1003220.2200000001</v>
      </c>
      <c r="R197" s="7"/>
      <c r="S197" s="7"/>
      <c r="T197" s="14"/>
      <c r="U197" s="15"/>
      <c r="V197" s="89" t="e">
        <f>Q197-#REF!</f>
        <v>#REF!</v>
      </c>
      <c r="W197" s="89"/>
      <c r="X197" s="89"/>
      <c r="Y197" s="89"/>
      <c r="Z197" s="89"/>
      <c r="AA197" s="89"/>
      <c r="AB197" s="61"/>
      <c r="AC197" s="61"/>
      <c r="AD197" s="61">
        <f t="shared" si="20"/>
        <v>0</v>
      </c>
      <c r="AE197" s="61"/>
      <c r="AF197" s="61"/>
      <c r="AG197" s="61"/>
      <c r="AH197" s="61">
        <f t="shared" si="16"/>
        <v>0</v>
      </c>
      <c r="AI197" s="61"/>
      <c r="AJ197" s="61">
        <f t="shared" si="17"/>
        <v>0</v>
      </c>
      <c r="AK197" s="61"/>
      <c r="AL197" s="61"/>
      <c r="AM197" s="61"/>
      <c r="AN197" s="140"/>
      <c r="AO197" s="61"/>
      <c r="AP197" s="61"/>
      <c r="AQ197" s="61"/>
      <c r="AR197" s="61"/>
      <c r="AS197" s="69"/>
      <c r="AT197" s="61"/>
      <c r="AU197" s="61"/>
      <c r="AV197" s="61">
        <f t="shared" si="21"/>
        <v>1003220.2200000001</v>
      </c>
    </row>
    <row r="198" spans="1:48" s="68" customFormat="1" x14ac:dyDescent="0.3">
      <c r="A198" s="20" t="s">
        <v>480</v>
      </c>
      <c r="B198" s="105"/>
      <c r="C198" s="105"/>
      <c r="D198" s="111"/>
      <c r="E198" s="6" t="s">
        <v>486</v>
      </c>
      <c r="F198" s="28"/>
      <c r="G198" s="22">
        <v>734010</v>
      </c>
      <c r="H198" s="61"/>
      <c r="I198" s="61"/>
      <c r="J198" s="61"/>
      <c r="K198" s="61"/>
      <c r="L198" s="61"/>
      <c r="M198" s="61"/>
      <c r="N198" s="61"/>
      <c r="O198" s="61">
        <f t="shared" si="22"/>
        <v>0</v>
      </c>
      <c r="P198" s="61"/>
      <c r="Q198" s="61">
        <f t="shared" si="19"/>
        <v>0</v>
      </c>
      <c r="R198" s="7"/>
      <c r="S198" s="7"/>
      <c r="T198" s="14"/>
      <c r="U198" s="15"/>
      <c r="V198" s="89"/>
      <c r="W198" s="89"/>
      <c r="X198" s="89"/>
      <c r="Y198" s="89"/>
      <c r="Z198" s="89"/>
      <c r="AA198" s="89"/>
      <c r="AB198" s="61"/>
      <c r="AC198" s="61"/>
      <c r="AD198" s="61">
        <f t="shared" si="20"/>
        <v>0</v>
      </c>
      <c r="AE198" s="61"/>
      <c r="AF198" s="61"/>
      <c r="AG198" s="61"/>
      <c r="AH198" s="61">
        <f t="shared" ref="AH198:AH258" si="23">SUM(AE198:AG198)</f>
        <v>0</v>
      </c>
      <c r="AI198" s="61"/>
      <c r="AJ198" s="61">
        <f t="shared" si="17"/>
        <v>0</v>
      </c>
      <c r="AK198" s="61"/>
      <c r="AL198" s="61"/>
      <c r="AM198" s="61"/>
      <c r="AN198" s="140"/>
      <c r="AO198" s="61"/>
      <c r="AP198" s="61"/>
      <c r="AQ198" s="61"/>
      <c r="AR198" s="61"/>
      <c r="AS198" s="69"/>
      <c r="AT198" s="61"/>
      <c r="AU198" s="61"/>
      <c r="AV198" s="61">
        <f t="shared" si="21"/>
        <v>0</v>
      </c>
    </row>
    <row r="199" spans="1:48" s="68" customFormat="1" x14ac:dyDescent="0.3">
      <c r="A199" s="20" t="s">
        <v>481</v>
      </c>
      <c r="B199" s="105"/>
      <c r="C199" s="105"/>
      <c r="D199" s="111" t="s">
        <v>740</v>
      </c>
      <c r="E199" s="6" t="s">
        <v>487</v>
      </c>
      <c r="F199" s="28" t="s">
        <v>492</v>
      </c>
      <c r="G199" s="22">
        <v>734011</v>
      </c>
      <c r="H199" s="61"/>
      <c r="I199" s="61"/>
      <c r="J199" s="61"/>
      <c r="K199" s="61"/>
      <c r="L199" s="61"/>
      <c r="M199" s="61"/>
      <c r="N199" s="61"/>
      <c r="O199" s="61">
        <f t="shared" si="22"/>
        <v>0</v>
      </c>
      <c r="P199" s="61"/>
      <c r="Q199" s="61">
        <f t="shared" si="19"/>
        <v>0</v>
      </c>
      <c r="R199" s="7"/>
      <c r="S199" s="7"/>
      <c r="T199" s="14"/>
      <c r="U199" s="15"/>
      <c r="V199" s="89"/>
      <c r="W199" s="89"/>
      <c r="X199" s="89"/>
      <c r="Y199" s="89"/>
      <c r="Z199" s="89"/>
      <c r="AA199" s="89"/>
      <c r="AB199" s="61"/>
      <c r="AC199" s="61"/>
      <c r="AD199" s="61">
        <f t="shared" si="20"/>
        <v>0</v>
      </c>
      <c r="AE199" s="61">
        <v>215323.34</v>
      </c>
      <c r="AF199" s="61">
        <v>101420.7</v>
      </c>
      <c r="AG199" s="61">
        <v>25160.31</v>
      </c>
      <c r="AH199" s="61">
        <f t="shared" si="23"/>
        <v>341904.35</v>
      </c>
      <c r="AI199" s="61">
        <v>31096</v>
      </c>
      <c r="AJ199" s="61">
        <f t="shared" si="17"/>
        <v>373000.35</v>
      </c>
      <c r="AK199" s="61"/>
      <c r="AL199" s="61"/>
      <c r="AM199" s="61"/>
      <c r="AN199" s="140"/>
      <c r="AO199" s="61"/>
      <c r="AP199" s="61"/>
      <c r="AQ199" s="61"/>
      <c r="AR199" s="61"/>
      <c r="AS199" s="69"/>
      <c r="AT199" s="61"/>
      <c r="AU199" s="61"/>
      <c r="AV199" s="61">
        <f t="shared" si="21"/>
        <v>373000.35</v>
      </c>
    </row>
    <row r="200" spans="1:48" s="68" customFormat="1" x14ac:dyDescent="0.3">
      <c r="A200" s="20" t="s">
        <v>482</v>
      </c>
      <c r="B200" s="105"/>
      <c r="C200" s="105"/>
      <c r="D200" s="111"/>
      <c r="E200" s="6" t="s">
        <v>488</v>
      </c>
      <c r="F200" s="28" t="s">
        <v>493</v>
      </c>
      <c r="G200" s="22">
        <v>734012</v>
      </c>
      <c r="H200" s="61"/>
      <c r="I200" s="61"/>
      <c r="J200" s="61"/>
      <c r="K200" s="61"/>
      <c r="L200" s="61"/>
      <c r="M200" s="61"/>
      <c r="N200" s="61"/>
      <c r="O200" s="61">
        <f t="shared" si="22"/>
        <v>0</v>
      </c>
      <c r="P200" s="61"/>
      <c r="Q200" s="61">
        <f t="shared" si="19"/>
        <v>0</v>
      </c>
      <c r="R200" s="7"/>
      <c r="S200" s="7"/>
      <c r="T200" s="14"/>
      <c r="U200" s="15"/>
      <c r="V200" s="89"/>
      <c r="W200" s="89"/>
      <c r="X200" s="89"/>
      <c r="Y200" s="89"/>
      <c r="Z200" s="89"/>
      <c r="AA200" s="89"/>
      <c r="AB200" s="61"/>
      <c r="AC200" s="61"/>
      <c r="AD200" s="61">
        <f t="shared" si="20"/>
        <v>0</v>
      </c>
      <c r="AE200" s="61">
        <v>226715.35</v>
      </c>
      <c r="AF200" s="61">
        <v>0</v>
      </c>
      <c r="AG200" s="61"/>
      <c r="AH200" s="61">
        <f t="shared" si="23"/>
        <v>226715.35</v>
      </c>
      <c r="AI200" s="61">
        <v>73284</v>
      </c>
      <c r="AJ200" s="61">
        <f t="shared" si="17"/>
        <v>299999.34999999998</v>
      </c>
      <c r="AK200" s="61"/>
      <c r="AL200" s="61"/>
      <c r="AM200" s="61"/>
      <c r="AN200" s="140"/>
      <c r="AO200" s="61"/>
      <c r="AP200" s="61"/>
      <c r="AQ200" s="61"/>
      <c r="AR200" s="61"/>
      <c r="AS200" s="69"/>
      <c r="AT200" s="61"/>
      <c r="AU200" s="61"/>
      <c r="AV200" s="61">
        <f t="shared" si="21"/>
        <v>299999.34999999998</v>
      </c>
    </row>
    <row r="201" spans="1:48" s="68" customFormat="1" ht="28" x14ac:dyDescent="0.3">
      <c r="A201" s="20" t="s">
        <v>483</v>
      </c>
      <c r="B201" s="105"/>
      <c r="C201" s="105"/>
      <c r="D201" s="111"/>
      <c r="E201" s="6" t="s">
        <v>489</v>
      </c>
      <c r="F201" s="28" t="s">
        <v>494</v>
      </c>
      <c r="G201" s="22">
        <v>734013</v>
      </c>
      <c r="H201" s="61"/>
      <c r="I201" s="61"/>
      <c r="J201" s="61"/>
      <c r="K201" s="61"/>
      <c r="L201" s="61"/>
      <c r="M201" s="61"/>
      <c r="N201" s="61"/>
      <c r="O201" s="61">
        <f t="shared" si="22"/>
        <v>0</v>
      </c>
      <c r="P201" s="61"/>
      <c r="Q201" s="61">
        <f t="shared" si="19"/>
        <v>0</v>
      </c>
      <c r="R201" s="7"/>
      <c r="S201" s="7"/>
      <c r="T201" s="14"/>
      <c r="U201" s="15"/>
      <c r="V201" s="89"/>
      <c r="W201" s="89"/>
      <c r="X201" s="89"/>
      <c r="Y201" s="89"/>
      <c r="Z201" s="89"/>
      <c r="AA201" s="89"/>
      <c r="AB201" s="61"/>
      <c r="AC201" s="61"/>
      <c r="AD201" s="61">
        <f t="shared" si="20"/>
        <v>0</v>
      </c>
      <c r="AE201" s="61"/>
      <c r="AF201" s="61">
        <v>152693.56</v>
      </c>
      <c r="AG201" s="61"/>
      <c r="AH201" s="61">
        <f t="shared" si="23"/>
        <v>152693.56</v>
      </c>
      <c r="AI201" s="61">
        <v>7306</v>
      </c>
      <c r="AJ201" s="61">
        <f t="shared" si="17"/>
        <v>159999.56</v>
      </c>
      <c r="AK201" s="61"/>
      <c r="AL201" s="61"/>
      <c r="AM201" s="61"/>
      <c r="AN201" s="140"/>
      <c r="AO201" s="61"/>
      <c r="AP201" s="61"/>
      <c r="AQ201" s="61"/>
      <c r="AR201" s="61"/>
      <c r="AS201" s="69"/>
      <c r="AT201" s="61"/>
      <c r="AU201" s="61"/>
      <c r="AV201" s="61">
        <f t="shared" si="21"/>
        <v>159999.56</v>
      </c>
    </row>
    <row r="202" spans="1:48" s="68" customFormat="1" ht="28" x14ac:dyDescent="0.3">
      <c r="A202" s="20" t="s">
        <v>484</v>
      </c>
      <c r="B202" s="105"/>
      <c r="C202" s="105"/>
      <c r="D202" s="111"/>
      <c r="E202" s="6" t="s">
        <v>490</v>
      </c>
      <c r="F202" s="28" t="s">
        <v>495</v>
      </c>
      <c r="G202" s="22">
        <v>734050</v>
      </c>
      <c r="H202" s="61"/>
      <c r="I202" s="61"/>
      <c r="J202" s="61"/>
      <c r="K202" s="61"/>
      <c r="L202" s="61"/>
      <c r="M202" s="61"/>
      <c r="N202" s="61"/>
      <c r="O202" s="61">
        <f t="shared" si="22"/>
        <v>0</v>
      </c>
      <c r="P202" s="61"/>
      <c r="Q202" s="61">
        <f t="shared" si="19"/>
        <v>0</v>
      </c>
      <c r="R202" s="7"/>
      <c r="S202" s="7"/>
      <c r="T202" s="14"/>
      <c r="U202" s="15"/>
      <c r="V202" s="89"/>
      <c r="W202" s="89"/>
      <c r="X202" s="89"/>
      <c r="Y202" s="89"/>
      <c r="Z202" s="89"/>
      <c r="AA202" s="89"/>
      <c r="AB202" s="61"/>
      <c r="AC202" s="61"/>
      <c r="AD202" s="61">
        <f t="shared" si="20"/>
        <v>0</v>
      </c>
      <c r="AE202" s="61"/>
      <c r="AF202" s="61">
        <v>36371.24</v>
      </c>
      <c r="AG202" s="61">
        <v>3661.1100000000024</v>
      </c>
      <c r="AH202" s="61">
        <f t="shared" si="23"/>
        <v>40032.35</v>
      </c>
      <c r="AI202" s="61">
        <v>26967</v>
      </c>
      <c r="AJ202" s="61">
        <f t="shared" si="17"/>
        <v>66999.350000000006</v>
      </c>
      <c r="AK202" s="61"/>
      <c r="AL202" s="61"/>
      <c r="AM202" s="61"/>
      <c r="AN202" s="140"/>
      <c r="AO202" s="61"/>
      <c r="AP202" s="61"/>
      <c r="AQ202" s="61"/>
      <c r="AR202" s="61"/>
      <c r="AS202" s="69"/>
      <c r="AT202" s="61"/>
      <c r="AU202" s="61"/>
      <c r="AV202" s="61">
        <f t="shared" si="21"/>
        <v>66999.350000000006</v>
      </c>
    </row>
    <row r="203" spans="1:48" s="68" customFormat="1" ht="28" x14ac:dyDescent="0.3">
      <c r="A203" s="20" t="s">
        <v>485</v>
      </c>
      <c r="B203" s="105"/>
      <c r="C203" s="105"/>
      <c r="D203" s="111" t="s">
        <v>708</v>
      </c>
      <c r="E203" s="6" t="s">
        <v>491</v>
      </c>
      <c r="F203" s="28" t="s">
        <v>496</v>
      </c>
      <c r="G203" s="22">
        <v>734051</v>
      </c>
      <c r="H203" s="61"/>
      <c r="I203" s="61"/>
      <c r="J203" s="61"/>
      <c r="K203" s="61"/>
      <c r="L203" s="61"/>
      <c r="M203" s="61"/>
      <c r="N203" s="61"/>
      <c r="O203" s="61">
        <f t="shared" si="22"/>
        <v>0</v>
      </c>
      <c r="P203" s="61"/>
      <c r="Q203" s="61">
        <f t="shared" si="19"/>
        <v>0</v>
      </c>
      <c r="R203" s="7"/>
      <c r="S203" s="7"/>
      <c r="T203" s="14"/>
      <c r="U203" s="15"/>
      <c r="V203" s="90"/>
      <c r="W203" s="90"/>
      <c r="X203" s="90"/>
      <c r="Y203" s="90"/>
      <c r="Z203" s="90"/>
      <c r="AA203" s="90"/>
      <c r="AB203" s="61"/>
      <c r="AC203" s="61"/>
      <c r="AD203" s="61">
        <f t="shared" si="20"/>
        <v>0</v>
      </c>
      <c r="AE203" s="61"/>
      <c r="AF203" s="61">
        <v>89077.83</v>
      </c>
      <c r="AG203" s="61">
        <v>117918.14</v>
      </c>
      <c r="AH203" s="61">
        <f t="shared" si="23"/>
        <v>206995.97</v>
      </c>
      <c r="AI203" s="61">
        <v>143004</v>
      </c>
      <c r="AJ203" s="61">
        <f t="shared" si="17"/>
        <v>349999.97</v>
      </c>
      <c r="AK203" s="61"/>
      <c r="AL203" s="61"/>
      <c r="AM203" s="61"/>
      <c r="AN203" s="140"/>
      <c r="AO203" s="61"/>
      <c r="AP203" s="61"/>
      <c r="AQ203" s="61"/>
      <c r="AR203" s="61"/>
      <c r="AS203" s="61"/>
      <c r="AT203" s="61"/>
      <c r="AU203" s="61"/>
      <c r="AV203" s="61">
        <f t="shared" si="21"/>
        <v>349999.97</v>
      </c>
    </row>
    <row r="204" spans="1:48" s="68" customFormat="1" ht="28" x14ac:dyDescent="0.3">
      <c r="A204" s="20" t="s">
        <v>632</v>
      </c>
      <c r="B204" s="105"/>
      <c r="C204" s="105"/>
      <c r="D204" s="111" t="s">
        <v>731</v>
      </c>
      <c r="E204" s="6" t="s">
        <v>633</v>
      </c>
      <c r="F204" s="28" t="s">
        <v>634</v>
      </c>
      <c r="G204" s="22">
        <v>734052</v>
      </c>
      <c r="H204" s="61"/>
      <c r="I204" s="61"/>
      <c r="J204" s="61"/>
      <c r="K204" s="61"/>
      <c r="L204" s="61"/>
      <c r="M204" s="61"/>
      <c r="N204" s="61"/>
      <c r="O204" s="61">
        <f t="shared" si="22"/>
        <v>0</v>
      </c>
      <c r="P204" s="61"/>
      <c r="Q204" s="61"/>
      <c r="R204" s="7"/>
      <c r="S204" s="7"/>
      <c r="T204" s="14"/>
      <c r="U204" s="15"/>
      <c r="V204" s="90"/>
      <c r="W204" s="90"/>
      <c r="X204" s="90"/>
      <c r="Y204" s="90"/>
      <c r="Z204" s="90"/>
      <c r="AA204" s="90"/>
      <c r="AB204" s="61"/>
      <c r="AC204" s="61"/>
      <c r="AD204" s="61"/>
      <c r="AE204" s="61"/>
      <c r="AF204" s="61"/>
      <c r="AG204" s="61">
        <v>6110.3099999999995</v>
      </c>
      <c r="AH204" s="61">
        <f t="shared" si="23"/>
        <v>6110.3099999999995</v>
      </c>
      <c r="AI204" s="61">
        <v>18890</v>
      </c>
      <c r="AJ204" s="61">
        <f t="shared" si="17"/>
        <v>25000.309999999998</v>
      </c>
      <c r="AK204" s="61"/>
      <c r="AL204" s="61"/>
      <c r="AM204" s="61"/>
      <c r="AN204" s="140"/>
      <c r="AO204" s="61"/>
      <c r="AP204" s="61"/>
      <c r="AQ204" s="61"/>
      <c r="AR204" s="61"/>
      <c r="AS204" s="61"/>
      <c r="AT204" s="61"/>
      <c r="AU204" s="61"/>
      <c r="AV204" s="61">
        <f t="shared" si="21"/>
        <v>25000.309999999998</v>
      </c>
    </row>
    <row r="205" spans="1:48" s="68" customFormat="1" ht="30.75" customHeight="1" x14ac:dyDescent="0.3">
      <c r="A205" s="20" t="s">
        <v>25</v>
      </c>
      <c r="B205" s="105"/>
      <c r="C205" s="105"/>
      <c r="D205" s="111"/>
      <c r="E205" s="6" t="s">
        <v>26</v>
      </c>
      <c r="F205" s="28" t="s">
        <v>337</v>
      </c>
      <c r="G205" s="22">
        <v>735000</v>
      </c>
      <c r="H205" s="61">
        <v>0</v>
      </c>
      <c r="I205" s="61">
        <v>0</v>
      </c>
      <c r="J205" s="61">
        <v>0</v>
      </c>
      <c r="K205" s="61">
        <v>0</v>
      </c>
      <c r="L205" s="61"/>
      <c r="M205" s="61">
        <v>0</v>
      </c>
      <c r="N205" s="61"/>
      <c r="O205" s="61">
        <f t="shared" si="22"/>
        <v>0</v>
      </c>
      <c r="P205" s="61">
        <v>0</v>
      </c>
      <c r="Q205" s="61">
        <f t="shared" si="19"/>
        <v>0</v>
      </c>
      <c r="R205" s="7">
        <v>21000000</v>
      </c>
      <c r="S205" s="7"/>
      <c r="T205" s="14">
        <v>21000000</v>
      </c>
      <c r="U205" s="15"/>
      <c r="V205" s="89" t="e">
        <f>Q205-#REF!</f>
        <v>#REF!</v>
      </c>
      <c r="W205" s="89"/>
      <c r="X205" s="89"/>
      <c r="Y205" s="89"/>
      <c r="Z205" s="89"/>
      <c r="AA205" s="89"/>
      <c r="AB205" s="61"/>
      <c r="AC205" s="61"/>
      <c r="AD205" s="61">
        <f t="shared" si="20"/>
        <v>0</v>
      </c>
      <c r="AE205" s="61"/>
      <c r="AF205" s="61"/>
      <c r="AG205" s="61"/>
      <c r="AH205" s="61">
        <f t="shared" si="23"/>
        <v>0</v>
      </c>
      <c r="AI205" s="61"/>
      <c r="AJ205" s="61">
        <f t="shared" si="17"/>
        <v>0</v>
      </c>
      <c r="AK205" s="61"/>
      <c r="AL205" s="61"/>
      <c r="AM205" s="61"/>
      <c r="AN205" s="140"/>
      <c r="AO205" s="61"/>
      <c r="AP205" s="61"/>
      <c r="AQ205" s="61"/>
      <c r="AR205" s="61"/>
      <c r="AS205" s="61">
        <f>1000000+250000+300000</f>
        <v>1550000</v>
      </c>
      <c r="AT205" s="61"/>
      <c r="AU205" s="61"/>
      <c r="AV205" s="61">
        <f t="shared" si="21"/>
        <v>1550000</v>
      </c>
    </row>
    <row r="206" spans="1:48" s="68" customFormat="1" ht="28" x14ac:dyDescent="0.3">
      <c r="A206" s="20" t="s">
        <v>182</v>
      </c>
      <c r="B206" s="105"/>
      <c r="C206" s="105"/>
      <c r="D206" s="111"/>
      <c r="E206" s="6" t="s">
        <v>188</v>
      </c>
      <c r="F206" s="28" t="s">
        <v>339</v>
      </c>
      <c r="G206" s="22">
        <v>735100</v>
      </c>
      <c r="H206" s="61">
        <v>0</v>
      </c>
      <c r="I206" s="61">
        <v>0</v>
      </c>
      <c r="J206" s="61">
        <v>0</v>
      </c>
      <c r="K206" s="61">
        <v>0</v>
      </c>
      <c r="L206" s="61"/>
      <c r="M206" s="61">
        <v>0</v>
      </c>
      <c r="N206" s="61"/>
      <c r="O206" s="61">
        <f t="shared" si="22"/>
        <v>0</v>
      </c>
      <c r="P206" s="61"/>
      <c r="Q206" s="61">
        <f t="shared" si="19"/>
        <v>0</v>
      </c>
      <c r="R206" s="7"/>
      <c r="S206" s="7"/>
      <c r="T206" s="14"/>
      <c r="U206" s="15"/>
      <c r="V206" s="89" t="e">
        <f>Q206-#REF!</f>
        <v>#REF!</v>
      </c>
      <c r="W206" s="89"/>
      <c r="X206" s="89"/>
      <c r="Y206" s="89"/>
      <c r="Z206" s="89"/>
      <c r="AA206" s="89"/>
      <c r="AB206" s="61"/>
      <c r="AC206" s="61"/>
      <c r="AD206" s="61">
        <f t="shared" si="20"/>
        <v>0</v>
      </c>
      <c r="AE206" s="61"/>
      <c r="AF206" s="61"/>
      <c r="AG206" s="61"/>
      <c r="AH206" s="61">
        <f t="shared" si="23"/>
        <v>0</v>
      </c>
      <c r="AI206" s="61"/>
      <c r="AJ206" s="61">
        <f t="shared" si="17"/>
        <v>0</v>
      </c>
      <c r="AK206" s="61"/>
      <c r="AL206" s="61"/>
      <c r="AM206" s="61"/>
      <c r="AN206" s="140"/>
      <c r="AO206" s="61"/>
      <c r="AP206" s="61"/>
      <c r="AQ206" s="61"/>
      <c r="AR206" s="61"/>
      <c r="AS206" s="69"/>
      <c r="AT206" s="61"/>
      <c r="AU206" s="61"/>
      <c r="AV206" s="61">
        <f t="shared" si="21"/>
        <v>0</v>
      </c>
    </row>
    <row r="207" spans="1:48" s="68" customFormat="1" x14ac:dyDescent="0.3">
      <c r="A207" s="20" t="s">
        <v>27</v>
      </c>
      <c r="B207" s="105"/>
      <c r="C207" s="105"/>
      <c r="D207" s="111"/>
      <c r="E207" s="6" t="s">
        <v>79</v>
      </c>
      <c r="F207" s="28"/>
      <c r="G207" s="22">
        <v>736000</v>
      </c>
      <c r="H207" s="61">
        <v>0</v>
      </c>
      <c r="I207" s="61">
        <v>0</v>
      </c>
      <c r="J207" s="61">
        <v>0</v>
      </c>
      <c r="K207" s="61">
        <v>0</v>
      </c>
      <c r="L207" s="61"/>
      <c r="M207" s="61">
        <v>0</v>
      </c>
      <c r="N207" s="61"/>
      <c r="O207" s="61">
        <f t="shared" si="22"/>
        <v>0</v>
      </c>
      <c r="P207" s="61"/>
      <c r="Q207" s="61">
        <f t="shared" si="19"/>
        <v>0</v>
      </c>
      <c r="R207" s="7">
        <v>17800000</v>
      </c>
      <c r="S207" s="7"/>
      <c r="T207" s="14">
        <v>17800000</v>
      </c>
      <c r="U207" s="15"/>
      <c r="V207" s="89" t="e">
        <f>Q207-#REF!</f>
        <v>#REF!</v>
      </c>
      <c r="W207" s="89"/>
      <c r="X207" s="89"/>
      <c r="Y207" s="89"/>
      <c r="Z207" s="89"/>
      <c r="AA207" s="89"/>
      <c r="AB207" s="61"/>
      <c r="AC207" s="61"/>
      <c r="AD207" s="61">
        <f t="shared" si="20"/>
        <v>0</v>
      </c>
      <c r="AE207" s="61"/>
      <c r="AF207" s="61"/>
      <c r="AG207" s="61"/>
      <c r="AH207" s="61">
        <f t="shared" si="23"/>
        <v>0</v>
      </c>
      <c r="AI207" s="61"/>
      <c r="AJ207" s="61">
        <f t="shared" si="17"/>
        <v>0</v>
      </c>
      <c r="AK207" s="61"/>
      <c r="AL207" s="61"/>
      <c r="AM207" s="61"/>
      <c r="AN207" s="140"/>
      <c r="AO207" s="61"/>
      <c r="AP207" s="61"/>
      <c r="AQ207" s="61"/>
      <c r="AR207" s="61"/>
      <c r="AS207" s="61">
        <v>500000</v>
      </c>
      <c r="AT207" s="61"/>
      <c r="AU207" s="61"/>
      <c r="AV207" s="61">
        <f t="shared" si="21"/>
        <v>500000</v>
      </c>
    </row>
    <row r="208" spans="1:48" s="68" customFormat="1" ht="28" x14ac:dyDescent="0.3">
      <c r="A208" s="20" t="s">
        <v>57</v>
      </c>
      <c r="B208" s="105"/>
      <c r="C208" s="105"/>
      <c r="D208" s="111"/>
      <c r="E208" s="36" t="s">
        <v>58</v>
      </c>
      <c r="F208" s="28" t="s">
        <v>340</v>
      </c>
      <c r="G208" s="22">
        <v>736010</v>
      </c>
      <c r="H208" s="61">
        <v>0</v>
      </c>
      <c r="I208" s="61">
        <v>0</v>
      </c>
      <c r="J208" s="61">
        <v>0</v>
      </c>
      <c r="K208" s="61">
        <v>0</v>
      </c>
      <c r="L208" s="61"/>
      <c r="M208" s="61">
        <v>0</v>
      </c>
      <c r="N208" s="61"/>
      <c r="O208" s="61">
        <f t="shared" si="22"/>
        <v>0</v>
      </c>
      <c r="P208" s="61"/>
      <c r="Q208" s="61">
        <f t="shared" si="19"/>
        <v>0</v>
      </c>
      <c r="R208" s="37"/>
      <c r="S208" s="37">
        <v>6900000</v>
      </c>
      <c r="T208" s="37"/>
      <c r="U208" s="84"/>
      <c r="V208" s="89" t="e">
        <f>Q208-#REF!</f>
        <v>#REF!</v>
      </c>
      <c r="W208" s="89"/>
      <c r="X208" s="89"/>
      <c r="Y208" s="89"/>
      <c r="Z208" s="89"/>
      <c r="AA208" s="89"/>
      <c r="AB208" s="61"/>
      <c r="AC208" s="61"/>
      <c r="AD208" s="61">
        <f t="shared" si="20"/>
        <v>0</v>
      </c>
      <c r="AE208" s="61"/>
      <c r="AF208" s="61"/>
      <c r="AG208" s="61"/>
      <c r="AH208" s="61">
        <f t="shared" si="23"/>
        <v>0</v>
      </c>
      <c r="AI208" s="61"/>
      <c r="AJ208" s="61">
        <f t="shared" si="17"/>
        <v>0</v>
      </c>
      <c r="AK208" s="61"/>
      <c r="AL208" s="61"/>
      <c r="AM208" s="61"/>
      <c r="AN208" s="140"/>
      <c r="AO208" s="61"/>
      <c r="AP208" s="61"/>
      <c r="AQ208" s="61"/>
      <c r="AR208" s="61"/>
      <c r="AS208" s="69"/>
      <c r="AT208" s="61"/>
      <c r="AU208" s="61"/>
      <c r="AV208" s="61">
        <f t="shared" si="21"/>
        <v>0</v>
      </c>
    </row>
    <row r="209" spans="1:48" s="68" customFormat="1" x14ac:dyDescent="0.3">
      <c r="A209" s="20" t="s">
        <v>570</v>
      </c>
      <c r="B209" s="105"/>
      <c r="C209" s="105"/>
      <c r="D209" s="111" t="s">
        <v>719</v>
      </c>
      <c r="E209" s="36" t="s">
        <v>571</v>
      </c>
      <c r="F209" s="28"/>
      <c r="G209" s="22">
        <v>736011</v>
      </c>
      <c r="H209" s="61"/>
      <c r="I209" s="61"/>
      <c r="J209" s="61"/>
      <c r="K209" s="61"/>
      <c r="L209" s="61"/>
      <c r="M209" s="61">
        <v>0</v>
      </c>
      <c r="N209" s="61"/>
      <c r="O209" s="61">
        <f t="shared" si="22"/>
        <v>0</v>
      </c>
      <c r="P209" s="61"/>
      <c r="Q209" s="61">
        <f t="shared" si="19"/>
        <v>0</v>
      </c>
      <c r="R209" s="37"/>
      <c r="S209" s="37"/>
      <c r="T209" s="37"/>
      <c r="U209" s="84"/>
      <c r="V209" s="90"/>
      <c r="W209" s="90"/>
      <c r="X209" s="90"/>
      <c r="Y209" s="90"/>
      <c r="Z209" s="90"/>
      <c r="AA209" s="90"/>
      <c r="AB209" s="61"/>
      <c r="AC209" s="61"/>
      <c r="AD209" s="61"/>
      <c r="AE209" s="61"/>
      <c r="AF209" s="61">
        <v>28797.54</v>
      </c>
      <c r="AG209" s="61">
        <v>81647.150000000009</v>
      </c>
      <c r="AH209" s="61">
        <f t="shared" si="23"/>
        <v>110444.69</v>
      </c>
      <c r="AI209" s="61">
        <v>739557</v>
      </c>
      <c r="AJ209" s="61">
        <f t="shared" si="17"/>
        <v>850001.69</v>
      </c>
      <c r="AK209" s="61"/>
      <c r="AL209" s="61"/>
      <c r="AM209" s="61"/>
      <c r="AN209" s="140"/>
      <c r="AO209" s="61"/>
      <c r="AP209" s="61"/>
      <c r="AQ209" s="61"/>
      <c r="AR209" s="61"/>
      <c r="AS209" s="61"/>
      <c r="AT209" s="61"/>
      <c r="AU209" s="61"/>
      <c r="AV209" s="61">
        <f t="shared" si="21"/>
        <v>850001.69</v>
      </c>
    </row>
    <row r="210" spans="1:48" s="109" customFormat="1" x14ac:dyDescent="0.3">
      <c r="A210" s="20" t="s">
        <v>694</v>
      </c>
      <c r="B210" s="105"/>
      <c r="C210" s="105"/>
      <c r="D210" s="111"/>
      <c r="E210" s="36" t="s">
        <v>695</v>
      </c>
      <c r="F210" s="28"/>
      <c r="G210" s="22">
        <v>736012</v>
      </c>
      <c r="H210" s="61"/>
      <c r="I210" s="61"/>
      <c r="J210" s="61"/>
      <c r="K210" s="61"/>
      <c r="L210" s="61"/>
      <c r="M210" s="61"/>
      <c r="N210" s="61"/>
      <c r="O210" s="61">
        <f t="shared" si="22"/>
        <v>0</v>
      </c>
      <c r="P210" s="61"/>
      <c r="Q210" s="61"/>
      <c r="R210" s="37"/>
      <c r="S210" s="37"/>
      <c r="T210" s="37"/>
      <c r="U210" s="84"/>
      <c r="V210" s="90"/>
      <c r="W210" s="90"/>
      <c r="X210" s="90"/>
      <c r="Y210" s="90"/>
      <c r="Z210" s="90"/>
      <c r="AA210" s="90"/>
      <c r="AB210" s="61"/>
      <c r="AC210" s="61"/>
      <c r="AD210" s="61"/>
      <c r="AE210" s="61"/>
      <c r="AF210" s="61"/>
      <c r="AG210" s="61">
        <v>84137.58</v>
      </c>
      <c r="AH210" s="61">
        <f t="shared" si="23"/>
        <v>84137.58</v>
      </c>
      <c r="AI210" s="61">
        <v>115862</v>
      </c>
      <c r="AJ210" s="61">
        <f t="shared" si="17"/>
        <v>199999.58000000002</v>
      </c>
      <c r="AK210" s="61"/>
      <c r="AL210" s="61"/>
      <c r="AM210" s="61"/>
      <c r="AN210" s="140"/>
      <c r="AO210" s="61"/>
      <c r="AP210" s="61"/>
      <c r="AQ210" s="61"/>
      <c r="AR210" s="61"/>
      <c r="AS210" s="61"/>
      <c r="AT210" s="61"/>
      <c r="AU210" s="61"/>
      <c r="AV210" s="61">
        <f t="shared" ref="AV210:AV241" si="24">Q210+AD210+AJ210+AO210+AS210+AT210+AU210</f>
        <v>199999.58000000002</v>
      </c>
    </row>
    <row r="211" spans="1:48" s="68" customFormat="1" ht="28" x14ac:dyDescent="0.3">
      <c r="A211" s="20" t="s">
        <v>59</v>
      </c>
      <c r="B211" s="105"/>
      <c r="C211" s="105"/>
      <c r="D211" s="111" t="s">
        <v>789</v>
      </c>
      <c r="E211" s="6" t="s">
        <v>60</v>
      </c>
      <c r="F211" s="28" t="s">
        <v>341</v>
      </c>
      <c r="G211" s="22">
        <v>736020</v>
      </c>
      <c r="H211" s="61">
        <v>14041.65</v>
      </c>
      <c r="I211" s="61">
        <v>179260.11</v>
      </c>
      <c r="J211" s="61">
        <v>227058.89</v>
      </c>
      <c r="K211" s="61">
        <v>106308.93</v>
      </c>
      <c r="L211" s="61">
        <v>2524987.96</v>
      </c>
      <c r="M211" s="61">
        <v>486394.57</v>
      </c>
      <c r="N211" s="61">
        <v>23482.71</v>
      </c>
      <c r="O211" s="61">
        <f t="shared" si="22"/>
        <v>3561534.82</v>
      </c>
      <c r="P211" s="61">
        <v>14330</v>
      </c>
      <c r="Q211" s="61">
        <f t="shared" si="19"/>
        <v>3575864.82</v>
      </c>
      <c r="R211" s="37"/>
      <c r="S211" s="37">
        <v>5000000</v>
      </c>
      <c r="T211" s="37"/>
      <c r="U211" s="84"/>
      <c r="V211" s="89" t="e">
        <f>Q211-#REF!</f>
        <v>#REF!</v>
      </c>
      <c r="W211" s="89"/>
      <c r="X211" s="89"/>
      <c r="Y211" s="89"/>
      <c r="Z211" s="89"/>
      <c r="AA211" s="89"/>
      <c r="AB211" s="61"/>
      <c r="AC211" s="61"/>
      <c r="AD211" s="61">
        <f t="shared" si="20"/>
        <v>0</v>
      </c>
      <c r="AE211" s="61">
        <v>4213480.41</v>
      </c>
      <c r="AF211" s="61">
        <v>866490.33</v>
      </c>
      <c r="AG211" s="61">
        <v>-1613.5</v>
      </c>
      <c r="AH211" s="61">
        <f t="shared" si="23"/>
        <v>5078357.24</v>
      </c>
      <c r="AI211" s="61">
        <v>86958</v>
      </c>
      <c r="AJ211" s="61">
        <f t="shared" si="17"/>
        <v>5165315.24</v>
      </c>
      <c r="AK211" s="61"/>
      <c r="AL211" s="61"/>
      <c r="AM211" s="61"/>
      <c r="AN211" s="140"/>
      <c r="AO211" s="61"/>
      <c r="AP211" s="61"/>
      <c r="AQ211" s="61"/>
      <c r="AR211" s="61"/>
      <c r="AS211" s="69"/>
      <c r="AT211" s="61"/>
      <c r="AU211" s="61"/>
      <c r="AV211" s="61">
        <f t="shared" si="24"/>
        <v>8741180.0600000005</v>
      </c>
    </row>
    <row r="212" spans="1:48" s="68" customFormat="1" x14ac:dyDescent="0.3">
      <c r="A212" s="20" t="s">
        <v>61</v>
      </c>
      <c r="B212" s="105"/>
      <c r="C212" s="105"/>
      <c r="D212" s="111" t="s">
        <v>790</v>
      </c>
      <c r="E212" s="6" t="s">
        <v>62</v>
      </c>
      <c r="F212" s="28"/>
      <c r="G212" s="22">
        <v>736030</v>
      </c>
      <c r="H212" s="61">
        <v>0</v>
      </c>
      <c r="I212" s="61">
        <v>0</v>
      </c>
      <c r="J212" s="61">
        <v>0</v>
      </c>
      <c r="K212" s="61">
        <v>0</v>
      </c>
      <c r="L212" s="61"/>
      <c r="M212" s="61">
        <v>0</v>
      </c>
      <c r="N212" s="61"/>
      <c r="O212" s="61">
        <f t="shared" si="22"/>
        <v>0</v>
      </c>
      <c r="P212" s="61"/>
      <c r="Q212" s="61">
        <f t="shared" si="19"/>
        <v>0</v>
      </c>
      <c r="R212" s="37"/>
      <c r="S212" s="37">
        <v>5900000</v>
      </c>
      <c r="T212" s="37"/>
      <c r="U212" s="84"/>
      <c r="V212" s="89" t="e">
        <f>Q212-#REF!</f>
        <v>#REF!</v>
      </c>
      <c r="W212" s="89"/>
      <c r="X212" s="89"/>
      <c r="Y212" s="89"/>
      <c r="Z212" s="89"/>
      <c r="AA212" s="89"/>
      <c r="AB212" s="61"/>
      <c r="AC212" s="61"/>
      <c r="AD212" s="61">
        <f t="shared" si="20"/>
        <v>0</v>
      </c>
      <c r="AE212" s="61"/>
      <c r="AF212" s="61"/>
      <c r="AG212" s="61"/>
      <c r="AH212" s="61">
        <f t="shared" si="23"/>
        <v>0</v>
      </c>
      <c r="AI212" s="61"/>
      <c r="AJ212" s="61">
        <f t="shared" ref="AJ212:AJ258" si="25">SUM(AH212:AI212)</f>
        <v>0</v>
      </c>
      <c r="AK212" s="61"/>
      <c r="AL212" s="61"/>
      <c r="AM212" s="61"/>
      <c r="AN212" s="140"/>
      <c r="AO212" s="61"/>
      <c r="AP212" s="61"/>
      <c r="AQ212" s="61"/>
      <c r="AR212" s="61"/>
      <c r="AS212" s="69"/>
      <c r="AT212" s="61"/>
      <c r="AU212" s="61"/>
      <c r="AV212" s="61">
        <f t="shared" si="24"/>
        <v>0</v>
      </c>
    </row>
    <row r="213" spans="1:48" s="68" customFormat="1" ht="28" x14ac:dyDescent="0.3">
      <c r="A213" s="20" t="s">
        <v>102</v>
      </c>
      <c r="B213" s="105"/>
      <c r="C213" s="105"/>
      <c r="D213" s="111" t="s">
        <v>791</v>
      </c>
      <c r="E213" s="6" t="s">
        <v>105</v>
      </c>
      <c r="F213" s="28" t="s">
        <v>342</v>
      </c>
      <c r="G213" s="22">
        <v>736031</v>
      </c>
      <c r="H213" s="61">
        <v>10889.89</v>
      </c>
      <c r="I213" s="61">
        <v>141553.07999999999</v>
      </c>
      <c r="J213" s="61">
        <v>144616.21</v>
      </c>
      <c r="K213" s="61">
        <v>213566.24</v>
      </c>
      <c r="L213" s="61">
        <v>1973834.27</v>
      </c>
      <c r="M213" s="61">
        <v>219793.91</v>
      </c>
      <c r="N213" s="61">
        <v>1948.73</v>
      </c>
      <c r="O213" s="61">
        <f t="shared" si="22"/>
        <v>2706202.33</v>
      </c>
      <c r="P213" s="61">
        <v>32819</v>
      </c>
      <c r="Q213" s="61">
        <f t="shared" si="19"/>
        <v>2739021.33</v>
      </c>
      <c r="R213" s="37"/>
      <c r="S213" s="37"/>
      <c r="T213" s="37"/>
      <c r="U213" s="84"/>
      <c r="V213" s="89" t="e">
        <f>Q213-#REF!</f>
        <v>#REF!</v>
      </c>
      <c r="W213" s="89"/>
      <c r="X213" s="89"/>
      <c r="Y213" s="91">
        <v>188926.47</v>
      </c>
      <c r="Z213" s="91">
        <v>86339.97</v>
      </c>
      <c r="AA213" s="91"/>
      <c r="AB213" s="61">
        <f>SUM(Y213:AA213)</f>
        <v>275266.44</v>
      </c>
      <c r="AC213" s="61">
        <f>216+545</f>
        <v>761</v>
      </c>
      <c r="AD213" s="61">
        <f t="shared" si="20"/>
        <v>276027.44</v>
      </c>
      <c r="AE213" s="61">
        <v>2258676.29</v>
      </c>
      <c r="AF213" s="61">
        <v>348419.61</v>
      </c>
      <c r="AG213" s="61">
        <v>109919.83</v>
      </c>
      <c r="AH213" s="61">
        <f t="shared" si="23"/>
        <v>2717015.73</v>
      </c>
      <c r="AI213" s="61">
        <f>63950-7637</f>
        <v>56313</v>
      </c>
      <c r="AJ213" s="61">
        <f t="shared" si="25"/>
        <v>2773328.73</v>
      </c>
      <c r="AK213" s="61"/>
      <c r="AL213" s="61"/>
      <c r="AM213" s="61"/>
      <c r="AN213" s="140"/>
      <c r="AO213" s="61"/>
      <c r="AP213" s="61"/>
      <c r="AQ213" s="61"/>
      <c r="AR213" s="61"/>
      <c r="AS213" s="69"/>
      <c r="AT213" s="61"/>
      <c r="AU213" s="61"/>
      <c r="AV213" s="61">
        <f t="shared" si="24"/>
        <v>5788377.5</v>
      </c>
    </row>
    <row r="214" spans="1:48" s="68" customFormat="1" ht="28" x14ac:dyDescent="0.3">
      <c r="A214" s="20" t="s">
        <v>103</v>
      </c>
      <c r="B214" s="105"/>
      <c r="C214" s="105"/>
      <c r="D214" s="111" t="s">
        <v>751</v>
      </c>
      <c r="E214" s="6" t="s">
        <v>106</v>
      </c>
      <c r="F214" s="28" t="s">
        <v>343</v>
      </c>
      <c r="G214" s="22">
        <v>736032</v>
      </c>
      <c r="H214" s="61">
        <v>19021.02</v>
      </c>
      <c r="I214" s="61">
        <v>20278.98</v>
      </c>
      <c r="J214" s="61">
        <v>94176.97</v>
      </c>
      <c r="K214" s="61">
        <v>403969.76</v>
      </c>
      <c r="L214" s="61">
        <v>251079.86</v>
      </c>
      <c r="M214" s="61">
        <v>76314.31</v>
      </c>
      <c r="N214" s="61">
        <v>65996.789999999994</v>
      </c>
      <c r="O214" s="61">
        <f t="shared" si="22"/>
        <v>930837.69</v>
      </c>
      <c r="P214" s="61">
        <v>23375</v>
      </c>
      <c r="Q214" s="61">
        <f t="shared" si="19"/>
        <v>954212.69</v>
      </c>
      <c r="R214" s="37"/>
      <c r="S214" s="37"/>
      <c r="T214" s="37"/>
      <c r="U214" s="84"/>
      <c r="V214" s="89" t="e">
        <f>Q214-#REF!</f>
        <v>#REF!</v>
      </c>
      <c r="W214" s="89"/>
      <c r="X214" s="89"/>
      <c r="Y214" s="89"/>
      <c r="Z214" s="89"/>
      <c r="AA214" s="89"/>
      <c r="AB214" s="61"/>
      <c r="AC214" s="140"/>
      <c r="AD214" s="61">
        <f t="shared" si="20"/>
        <v>0</v>
      </c>
      <c r="AE214" s="61">
        <v>19960</v>
      </c>
      <c r="AF214" s="61">
        <v>6556149.0899999999</v>
      </c>
      <c r="AG214" s="61">
        <v>4834826.6300000008</v>
      </c>
      <c r="AH214" s="61">
        <f t="shared" si="23"/>
        <v>11410935.720000001</v>
      </c>
      <c r="AI214" s="61">
        <v>154989</v>
      </c>
      <c r="AJ214" s="61">
        <f t="shared" si="25"/>
        <v>11565924.720000001</v>
      </c>
      <c r="AK214" s="61"/>
      <c r="AL214" s="61"/>
      <c r="AM214" s="61"/>
      <c r="AN214" s="140"/>
      <c r="AO214" s="61"/>
      <c r="AP214" s="61"/>
      <c r="AQ214" s="61"/>
      <c r="AR214" s="61"/>
      <c r="AS214" s="69"/>
      <c r="AT214" s="61"/>
      <c r="AU214" s="61"/>
      <c r="AV214" s="61">
        <f t="shared" si="24"/>
        <v>12520137.41</v>
      </c>
    </row>
    <row r="215" spans="1:48" s="68" customFormat="1" ht="46.5" customHeight="1" x14ac:dyDescent="0.3">
      <c r="A215" s="20" t="s">
        <v>104</v>
      </c>
      <c r="B215" s="105"/>
      <c r="C215" s="105"/>
      <c r="D215" s="111" t="s">
        <v>714</v>
      </c>
      <c r="E215" s="6" t="s">
        <v>107</v>
      </c>
      <c r="F215" s="28" t="s">
        <v>344</v>
      </c>
      <c r="G215" s="22">
        <v>736033</v>
      </c>
      <c r="H215" s="61">
        <v>6134.25</v>
      </c>
      <c r="I215" s="61">
        <v>-3856.21</v>
      </c>
      <c r="J215" s="61">
        <v>13500</v>
      </c>
      <c r="K215" s="61">
        <v>0</v>
      </c>
      <c r="L215" s="61">
        <v>0</v>
      </c>
      <c r="M215" s="61">
        <v>0</v>
      </c>
      <c r="N215" s="61"/>
      <c r="O215" s="61">
        <f t="shared" si="22"/>
        <v>15778.04</v>
      </c>
      <c r="P215" s="61"/>
      <c r="Q215" s="61">
        <f t="shared" si="19"/>
        <v>15778.04</v>
      </c>
      <c r="R215" s="37"/>
      <c r="S215" s="37"/>
      <c r="T215" s="37"/>
      <c r="U215" s="84"/>
      <c r="V215" s="89" t="e">
        <f>Q215-#REF!</f>
        <v>#REF!</v>
      </c>
      <c r="W215" s="89"/>
      <c r="X215" s="89"/>
      <c r="Y215" s="89"/>
      <c r="Z215" s="89"/>
      <c r="AA215" s="89"/>
      <c r="AB215" s="61"/>
      <c r="AC215" s="140"/>
      <c r="AD215" s="61">
        <f t="shared" si="20"/>
        <v>0</v>
      </c>
      <c r="AE215" s="61"/>
      <c r="AF215" s="61">
        <v>373.5</v>
      </c>
      <c r="AG215" s="61">
        <v>85145.829999999987</v>
      </c>
      <c r="AH215" s="61">
        <f t="shared" si="23"/>
        <v>85519.329999999987</v>
      </c>
      <c r="AI215" s="61">
        <v>1084481</v>
      </c>
      <c r="AJ215" s="61">
        <f t="shared" si="25"/>
        <v>1170000.33</v>
      </c>
      <c r="AK215" s="61"/>
      <c r="AL215" s="61"/>
      <c r="AM215" s="61"/>
      <c r="AN215" s="140"/>
      <c r="AO215" s="61"/>
      <c r="AP215" s="61"/>
      <c r="AQ215" s="61"/>
      <c r="AR215" s="61"/>
      <c r="AS215" s="69"/>
      <c r="AT215" s="61"/>
      <c r="AU215" s="61"/>
      <c r="AV215" s="61">
        <f t="shared" si="24"/>
        <v>1185778.3700000001</v>
      </c>
    </row>
    <row r="216" spans="1:48" s="68" customFormat="1" ht="28" x14ac:dyDescent="0.3">
      <c r="A216" s="21" t="s">
        <v>138</v>
      </c>
      <c r="B216" s="105"/>
      <c r="C216" s="105"/>
      <c r="D216" s="111"/>
      <c r="E216" s="9" t="s">
        <v>139</v>
      </c>
      <c r="F216" s="28" t="s">
        <v>345</v>
      </c>
      <c r="G216" s="23">
        <v>736034</v>
      </c>
      <c r="H216" s="61">
        <v>0</v>
      </c>
      <c r="I216" s="61">
        <v>15425</v>
      </c>
      <c r="J216" s="61">
        <v>25685.05</v>
      </c>
      <c r="K216" s="61">
        <v>1630.3</v>
      </c>
      <c r="L216" s="61"/>
      <c r="M216" s="61">
        <v>4885</v>
      </c>
      <c r="N216" s="61"/>
      <c r="O216" s="61">
        <f t="shared" si="22"/>
        <v>47625.350000000006</v>
      </c>
      <c r="P216" s="61">
        <v>0</v>
      </c>
      <c r="Q216" s="61">
        <f t="shared" si="19"/>
        <v>47625.350000000006</v>
      </c>
      <c r="R216" s="9"/>
      <c r="S216" s="38">
        <v>250000</v>
      </c>
      <c r="T216" s="9"/>
      <c r="U216" s="85"/>
      <c r="V216" s="89" t="e">
        <f>Q216-#REF!</f>
        <v>#REF!</v>
      </c>
      <c r="W216" s="89"/>
      <c r="X216" s="89"/>
      <c r="Y216" s="89"/>
      <c r="Z216" s="89"/>
      <c r="AA216" s="89"/>
      <c r="AB216" s="61"/>
      <c r="AC216" s="140"/>
      <c r="AD216" s="61">
        <f t="shared" si="20"/>
        <v>0</v>
      </c>
      <c r="AE216" s="61"/>
      <c r="AF216" s="61"/>
      <c r="AG216" s="61"/>
      <c r="AH216" s="61">
        <f t="shared" si="23"/>
        <v>0</v>
      </c>
      <c r="AI216" s="61"/>
      <c r="AJ216" s="61">
        <f t="shared" si="25"/>
        <v>0</v>
      </c>
      <c r="AK216" s="61"/>
      <c r="AL216" s="61"/>
      <c r="AM216" s="61"/>
      <c r="AN216" s="140"/>
      <c r="AO216" s="61"/>
      <c r="AP216" s="61"/>
      <c r="AQ216" s="61"/>
      <c r="AR216" s="61"/>
      <c r="AS216" s="69"/>
      <c r="AT216" s="61"/>
      <c r="AU216" s="61"/>
      <c r="AV216" s="61">
        <f t="shared" si="24"/>
        <v>47625.350000000006</v>
      </c>
    </row>
    <row r="217" spans="1:48" s="68" customFormat="1" x14ac:dyDescent="0.3">
      <c r="A217" s="21" t="s">
        <v>159</v>
      </c>
      <c r="B217" s="105"/>
      <c r="C217" s="105"/>
      <c r="D217" s="111"/>
      <c r="E217" s="9" t="s">
        <v>160</v>
      </c>
      <c r="F217" s="28" t="s">
        <v>346</v>
      </c>
      <c r="G217" s="23">
        <v>736035</v>
      </c>
      <c r="H217" s="61">
        <v>0</v>
      </c>
      <c r="I217" s="61">
        <v>74251.210000000006</v>
      </c>
      <c r="J217" s="61">
        <v>2361.56</v>
      </c>
      <c r="K217" s="61">
        <v>0</v>
      </c>
      <c r="L217" s="61"/>
      <c r="M217" s="61">
        <v>0</v>
      </c>
      <c r="N217" s="61"/>
      <c r="O217" s="61">
        <f t="shared" si="22"/>
        <v>76612.77</v>
      </c>
      <c r="P217" s="61"/>
      <c r="Q217" s="61">
        <f t="shared" si="19"/>
        <v>76612.77</v>
      </c>
      <c r="R217" s="9"/>
      <c r="S217" s="38"/>
      <c r="T217" s="9"/>
      <c r="U217" s="85"/>
      <c r="V217" s="89" t="e">
        <f>Q217-#REF!</f>
        <v>#REF!</v>
      </c>
      <c r="W217" s="89"/>
      <c r="X217" s="89"/>
      <c r="Y217" s="89"/>
      <c r="Z217" s="89"/>
      <c r="AA217" s="89"/>
      <c r="AB217" s="61"/>
      <c r="AC217" s="140"/>
      <c r="AD217" s="61">
        <f t="shared" si="20"/>
        <v>0</v>
      </c>
      <c r="AE217" s="61"/>
      <c r="AF217" s="61"/>
      <c r="AG217" s="61"/>
      <c r="AH217" s="61">
        <f t="shared" si="23"/>
        <v>0</v>
      </c>
      <c r="AI217" s="61"/>
      <c r="AJ217" s="61">
        <f t="shared" si="25"/>
        <v>0</v>
      </c>
      <c r="AK217" s="61"/>
      <c r="AL217" s="61"/>
      <c r="AM217" s="61"/>
      <c r="AN217" s="140"/>
      <c r="AO217" s="61"/>
      <c r="AP217" s="61"/>
      <c r="AQ217" s="61"/>
      <c r="AR217" s="61"/>
      <c r="AS217" s="69"/>
      <c r="AT217" s="61"/>
      <c r="AU217" s="61"/>
      <c r="AV217" s="61">
        <f t="shared" si="24"/>
        <v>76612.77</v>
      </c>
    </row>
    <row r="218" spans="1:48" s="109" customFormat="1" x14ac:dyDescent="0.3">
      <c r="A218" s="21" t="s">
        <v>163</v>
      </c>
      <c r="B218" s="105"/>
      <c r="C218" s="105"/>
      <c r="D218" s="111"/>
      <c r="E218" s="9" t="s">
        <v>169</v>
      </c>
      <c r="F218" s="28" t="s">
        <v>347</v>
      </c>
      <c r="G218" s="23">
        <v>736036</v>
      </c>
      <c r="H218" s="61">
        <v>0</v>
      </c>
      <c r="I218" s="61">
        <v>35027.97</v>
      </c>
      <c r="J218" s="61">
        <v>1062.0999999999999</v>
      </c>
      <c r="K218" s="61">
        <v>0</v>
      </c>
      <c r="L218" s="61"/>
      <c r="M218" s="61">
        <v>0</v>
      </c>
      <c r="N218" s="61"/>
      <c r="O218" s="61">
        <f t="shared" si="22"/>
        <v>36090.07</v>
      </c>
      <c r="P218" s="61"/>
      <c r="Q218" s="61">
        <f t="shared" ref="Q218:Q260" si="26">SUM(O218:P218)</f>
        <v>36090.07</v>
      </c>
      <c r="R218" s="9"/>
      <c r="S218" s="38"/>
      <c r="T218" s="9"/>
      <c r="U218" s="85"/>
      <c r="V218" s="89" t="e">
        <f>Q218-#REF!</f>
        <v>#REF!</v>
      </c>
      <c r="W218" s="89"/>
      <c r="X218" s="89"/>
      <c r="Y218" s="89"/>
      <c r="Z218" s="89"/>
      <c r="AA218" s="89"/>
      <c r="AB218" s="61"/>
      <c r="AC218" s="140"/>
      <c r="AD218" s="61">
        <f t="shared" si="20"/>
        <v>0</v>
      </c>
      <c r="AE218" s="61"/>
      <c r="AF218" s="61"/>
      <c r="AG218" s="61"/>
      <c r="AH218" s="61">
        <f t="shared" si="23"/>
        <v>0</v>
      </c>
      <c r="AI218" s="61"/>
      <c r="AJ218" s="61">
        <f t="shared" si="25"/>
        <v>0</v>
      </c>
      <c r="AK218" s="61"/>
      <c r="AL218" s="61"/>
      <c r="AM218" s="61"/>
      <c r="AN218" s="140"/>
      <c r="AO218" s="61"/>
      <c r="AP218" s="61"/>
      <c r="AQ218" s="61"/>
      <c r="AR218" s="61"/>
      <c r="AS218" s="69"/>
      <c r="AT218" s="61"/>
      <c r="AU218" s="61"/>
      <c r="AV218" s="61">
        <f t="shared" si="24"/>
        <v>36090.07</v>
      </c>
    </row>
    <row r="219" spans="1:48" s="109" customFormat="1" x14ac:dyDescent="0.3">
      <c r="A219" s="21" t="s">
        <v>166</v>
      </c>
      <c r="B219" s="105"/>
      <c r="C219" s="105"/>
      <c r="D219" s="111"/>
      <c r="E219" s="9" t="s">
        <v>170</v>
      </c>
      <c r="F219" s="28" t="s">
        <v>348</v>
      </c>
      <c r="G219" s="23">
        <v>736037</v>
      </c>
      <c r="H219" s="61">
        <v>0</v>
      </c>
      <c r="I219" s="61">
        <v>45380.99</v>
      </c>
      <c r="J219" s="61">
        <v>1407.9</v>
      </c>
      <c r="K219" s="61">
        <v>0</v>
      </c>
      <c r="L219" s="61"/>
      <c r="M219" s="61">
        <v>0</v>
      </c>
      <c r="N219" s="61"/>
      <c r="O219" s="61">
        <f t="shared" si="22"/>
        <v>46788.89</v>
      </c>
      <c r="P219" s="61"/>
      <c r="Q219" s="61">
        <f t="shared" si="26"/>
        <v>46788.89</v>
      </c>
      <c r="R219" s="9"/>
      <c r="S219" s="38"/>
      <c r="T219" s="9"/>
      <c r="U219" s="85"/>
      <c r="V219" s="89" t="e">
        <f>Q219-#REF!</f>
        <v>#REF!</v>
      </c>
      <c r="W219" s="89"/>
      <c r="X219" s="89"/>
      <c r="Y219" s="89"/>
      <c r="Z219" s="89"/>
      <c r="AA219" s="89"/>
      <c r="AB219" s="61"/>
      <c r="AC219" s="140"/>
      <c r="AD219" s="61">
        <f t="shared" si="20"/>
        <v>0</v>
      </c>
      <c r="AE219" s="61"/>
      <c r="AF219" s="61"/>
      <c r="AG219" s="61"/>
      <c r="AH219" s="61">
        <f t="shared" si="23"/>
        <v>0</v>
      </c>
      <c r="AI219" s="61">
        <v>167231</v>
      </c>
      <c r="AJ219" s="61">
        <f t="shared" si="25"/>
        <v>167231</v>
      </c>
      <c r="AK219" s="61"/>
      <c r="AL219" s="61"/>
      <c r="AM219" s="61"/>
      <c r="AN219" s="140"/>
      <c r="AO219" s="61"/>
      <c r="AP219" s="61"/>
      <c r="AQ219" s="61"/>
      <c r="AR219" s="61"/>
      <c r="AS219" s="69"/>
      <c r="AT219" s="61"/>
      <c r="AU219" s="61"/>
      <c r="AV219" s="61">
        <f t="shared" si="24"/>
        <v>214019.89</v>
      </c>
    </row>
    <row r="220" spans="1:48" s="72" customFormat="1" ht="28" x14ac:dyDescent="0.3">
      <c r="A220" s="21" t="s">
        <v>167</v>
      </c>
      <c r="B220" s="105"/>
      <c r="C220" s="105"/>
      <c r="D220" s="111" t="s">
        <v>753</v>
      </c>
      <c r="E220" s="9" t="s">
        <v>165</v>
      </c>
      <c r="F220" s="28" t="s">
        <v>349</v>
      </c>
      <c r="G220" s="23">
        <v>736038</v>
      </c>
      <c r="H220" s="61">
        <v>0</v>
      </c>
      <c r="I220" s="61">
        <v>0</v>
      </c>
      <c r="J220" s="61">
        <v>125757.17</v>
      </c>
      <c r="K220" s="61">
        <v>599260.31999999995</v>
      </c>
      <c r="L220" s="61">
        <v>188216.3</v>
      </c>
      <c r="M220" s="61">
        <v>98665.07</v>
      </c>
      <c r="N220" s="61">
        <v>52235.59</v>
      </c>
      <c r="O220" s="61">
        <f t="shared" si="22"/>
        <v>1064134.4500000002</v>
      </c>
      <c r="P220" s="61">
        <v>295</v>
      </c>
      <c r="Q220" s="61">
        <f t="shared" si="26"/>
        <v>1064429.4500000002</v>
      </c>
      <c r="R220" s="9"/>
      <c r="S220" s="38"/>
      <c r="T220" s="9"/>
      <c r="U220" s="85"/>
      <c r="V220" s="89" t="e">
        <f>Q220-#REF!</f>
        <v>#REF!</v>
      </c>
      <c r="W220" s="89"/>
      <c r="X220" s="89"/>
      <c r="Y220" s="91">
        <v>12272.22</v>
      </c>
      <c r="Z220" s="91">
        <v>0</v>
      </c>
      <c r="AA220" s="91"/>
      <c r="AB220" s="61">
        <f>SUM(Y220:AA220)</f>
        <v>12272.22</v>
      </c>
      <c r="AC220" s="61">
        <v>727</v>
      </c>
      <c r="AD220" s="61">
        <f t="shared" si="20"/>
        <v>12999.22</v>
      </c>
      <c r="AE220" s="61">
        <v>34916.9</v>
      </c>
      <c r="AF220" s="61">
        <v>5919124.8300000001</v>
      </c>
      <c r="AG220" s="61">
        <v>7748456.0099999895</v>
      </c>
      <c r="AH220" s="61">
        <f t="shared" si="23"/>
        <v>13702497.739999991</v>
      </c>
      <c r="AI220" s="61">
        <v>507211</v>
      </c>
      <c r="AJ220" s="61">
        <f t="shared" si="25"/>
        <v>14209708.739999991</v>
      </c>
      <c r="AK220" s="61"/>
      <c r="AL220" s="61">
        <v>562345.02</v>
      </c>
      <c r="AM220" s="61">
        <f>SUM(AK220:AL220)</f>
        <v>562345.02</v>
      </c>
      <c r="AN220" s="61">
        <v>93115</v>
      </c>
      <c r="AO220" s="61">
        <f>SUM(AM220:AN220)</f>
        <v>655460.02</v>
      </c>
      <c r="AP220" s="61"/>
      <c r="AQ220" s="61"/>
      <c r="AR220" s="61"/>
      <c r="AS220" s="69"/>
      <c r="AT220" s="61"/>
      <c r="AU220" s="61"/>
      <c r="AV220" s="61">
        <f t="shared" si="24"/>
        <v>15942597.42999999</v>
      </c>
    </row>
    <row r="221" spans="1:48" s="72" customFormat="1" ht="28" x14ac:dyDescent="0.3">
      <c r="A221" s="21" t="s">
        <v>171</v>
      </c>
      <c r="B221" s="105"/>
      <c r="C221" s="105"/>
      <c r="D221" s="111" t="s">
        <v>792</v>
      </c>
      <c r="E221" s="9" t="s">
        <v>168</v>
      </c>
      <c r="F221" s="28" t="s">
        <v>350</v>
      </c>
      <c r="G221" s="23">
        <v>771090</v>
      </c>
      <c r="H221" s="61">
        <v>0</v>
      </c>
      <c r="I221" s="61">
        <v>0</v>
      </c>
      <c r="J221" s="61">
        <v>94374.48</v>
      </c>
      <c r="K221" s="61">
        <v>400</v>
      </c>
      <c r="L221" s="61">
        <v>58570.5</v>
      </c>
      <c r="M221" s="61">
        <v>45122.86</v>
      </c>
      <c r="N221" s="61">
        <v>12621.1</v>
      </c>
      <c r="O221" s="61">
        <f t="shared" si="22"/>
        <v>211088.93999999997</v>
      </c>
      <c r="P221" s="61">
        <v>5240</v>
      </c>
      <c r="Q221" s="61">
        <f t="shared" si="26"/>
        <v>216328.93999999997</v>
      </c>
      <c r="R221" s="9"/>
      <c r="S221" s="38"/>
      <c r="T221" s="9"/>
      <c r="U221" s="85"/>
      <c r="V221" s="89" t="e">
        <f>Q221-#REF!</f>
        <v>#REF!</v>
      </c>
      <c r="W221" s="89"/>
      <c r="X221" s="89"/>
      <c r="Y221" s="89"/>
      <c r="Z221" s="89"/>
      <c r="AA221" s="89"/>
      <c r="AB221" s="61"/>
      <c r="AC221" s="140"/>
      <c r="AD221" s="61">
        <f t="shared" si="20"/>
        <v>0</v>
      </c>
      <c r="AE221" s="61">
        <v>7282.45</v>
      </c>
      <c r="AF221" s="61">
        <v>336892.47</v>
      </c>
      <c r="AG221" s="61">
        <v>28026.69</v>
      </c>
      <c r="AH221" s="61">
        <f t="shared" si="23"/>
        <v>372201.61</v>
      </c>
      <c r="AI221" s="61">
        <v>7330</v>
      </c>
      <c r="AJ221" s="61">
        <f t="shared" si="25"/>
        <v>379531.61</v>
      </c>
      <c r="AK221" s="61"/>
      <c r="AL221" s="61"/>
      <c r="AM221" s="61"/>
      <c r="AN221" s="140"/>
      <c r="AO221" s="61"/>
      <c r="AP221" s="61"/>
      <c r="AQ221" s="61"/>
      <c r="AR221" s="61"/>
      <c r="AS221" s="69"/>
      <c r="AT221" s="61"/>
      <c r="AU221" s="61"/>
      <c r="AV221" s="61">
        <f t="shared" si="24"/>
        <v>595860.54999999993</v>
      </c>
    </row>
    <row r="222" spans="1:48" s="72" customFormat="1" x14ac:dyDescent="0.3">
      <c r="A222" s="21" t="s">
        <v>174</v>
      </c>
      <c r="B222" s="105"/>
      <c r="C222" s="105"/>
      <c r="D222" s="111" t="s">
        <v>793</v>
      </c>
      <c r="E222" s="9" t="s">
        <v>175</v>
      </c>
      <c r="F222" s="28" t="s">
        <v>351</v>
      </c>
      <c r="G222" s="23">
        <v>736039</v>
      </c>
      <c r="H222" s="61">
        <v>0</v>
      </c>
      <c r="I222" s="61">
        <v>26138</v>
      </c>
      <c r="J222" s="61">
        <v>4850</v>
      </c>
      <c r="K222" s="61">
        <v>0</v>
      </c>
      <c r="L222" s="61"/>
      <c r="M222" s="61">
        <v>0</v>
      </c>
      <c r="N222" s="61"/>
      <c r="O222" s="61">
        <f t="shared" si="22"/>
        <v>30988</v>
      </c>
      <c r="P222" s="61"/>
      <c r="Q222" s="61">
        <f t="shared" si="26"/>
        <v>30988</v>
      </c>
      <c r="R222" s="9"/>
      <c r="S222" s="38"/>
      <c r="T222" s="9"/>
      <c r="U222" s="85"/>
      <c r="V222" s="89" t="e">
        <f>Q222-#REF!</f>
        <v>#REF!</v>
      </c>
      <c r="W222" s="89"/>
      <c r="X222" s="89"/>
      <c r="Y222" s="89"/>
      <c r="Z222" s="89"/>
      <c r="AA222" s="89"/>
      <c r="AB222" s="61"/>
      <c r="AC222" s="140"/>
      <c r="AD222" s="61">
        <f t="shared" si="20"/>
        <v>0</v>
      </c>
      <c r="AE222" s="61"/>
      <c r="AF222" s="61">
        <v>94269.19</v>
      </c>
      <c r="AG222" s="61">
        <v>704.68</v>
      </c>
      <c r="AH222" s="61">
        <f t="shared" si="23"/>
        <v>94973.87</v>
      </c>
      <c r="AI222" s="61">
        <v>1955</v>
      </c>
      <c r="AJ222" s="61">
        <f t="shared" si="25"/>
        <v>96928.87</v>
      </c>
      <c r="AK222" s="61"/>
      <c r="AL222" s="61"/>
      <c r="AM222" s="61"/>
      <c r="AN222" s="140"/>
      <c r="AO222" s="61"/>
      <c r="AP222" s="61"/>
      <c r="AQ222" s="61"/>
      <c r="AR222" s="61"/>
      <c r="AS222" s="69"/>
      <c r="AT222" s="61"/>
      <c r="AU222" s="61"/>
      <c r="AV222" s="61">
        <f t="shared" si="24"/>
        <v>127916.87</v>
      </c>
    </row>
    <row r="223" spans="1:48" s="72" customFormat="1" x14ac:dyDescent="0.3">
      <c r="A223" s="21" t="s">
        <v>183</v>
      </c>
      <c r="B223" s="105"/>
      <c r="C223" s="105"/>
      <c r="D223" s="111" t="s">
        <v>794</v>
      </c>
      <c r="E223" s="9" t="s">
        <v>275</v>
      </c>
      <c r="F223" s="28" t="s">
        <v>352</v>
      </c>
      <c r="G223" s="23">
        <v>700210</v>
      </c>
      <c r="H223" s="61">
        <v>0</v>
      </c>
      <c r="I223" s="61">
        <v>479826.02</v>
      </c>
      <c r="J223" s="61">
        <v>840574</v>
      </c>
      <c r="K223" s="61">
        <v>86576.86</v>
      </c>
      <c r="L223" s="61">
        <v>51348.63</v>
      </c>
      <c r="M223" s="61">
        <v>6014.02</v>
      </c>
      <c r="N223" s="61">
        <v>0</v>
      </c>
      <c r="O223" s="61">
        <f t="shared" si="22"/>
        <v>1464339.53</v>
      </c>
      <c r="P223" s="61">
        <v>325</v>
      </c>
      <c r="Q223" s="61">
        <f t="shared" si="26"/>
        <v>1464664.53</v>
      </c>
      <c r="R223" s="9"/>
      <c r="S223" s="9"/>
      <c r="T223" s="9"/>
      <c r="U223" s="86"/>
      <c r="V223" s="89" t="e">
        <f>Q223-#REF!</f>
        <v>#REF!</v>
      </c>
      <c r="W223" s="91">
        <v>102979.44</v>
      </c>
      <c r="X223" s="91">
        <v>269362.13</v>
      </c>
      <c r="Y223" s="91">
        <v>16033.79</v>
      </c>
      <c r="Z223" s="91">
        <v>-5447.68</v>
      </c>
      <c r="AA223" s="91"/>
      <c r="AB223" s="61">
        <f>SUM(W223:AA223)</f>
        <v>382927.68</v>
      </c>
      <c r="AC223" s="61">
        <f>1186+5738</f>
        <v>6924</v>
      </c>
      <c r="AD223" s="61">
        <f>SUM(AB223:AC223)</f>
        <v>389851.68</v>
      </c>
      <c r="AE223" s="61">
        <v>161002.65</v>
      </c>
      <c r="AF223" s="61">
        <v>-36551.93</v>
      </c>
      <c r="AG223" s="61">
        <v>0</v>
      </c>
      <c r="AH223" s="61">
        <f t="shared" si="23"/>
        <v>124450.72</v>
      </c>
      <c r="AI223" s="61">
        <f>90548-5953</f>
        <v>84595</v>
      </c>
      <c r="AJ223" s="61">
        <f t="shared" si="25"/>
        <v>209045.72</v>
      </c>
      <c r="AK223" s="61"/>
      <c r="AL223" s="61"/>
      <c r="AM223" s="61"/>
      <c r="AN223" s="140"/>
      <c r="AO223" s="61"/>
      <c r="AP223" s="61"/>
      <c r="AQ223" s="61"/>
      <c r="AR223" s="61"/>
      <c r="AS223" s="69"/>
      <c r="AT223" s="61"/>
      <c r="AU223" s="61"/>
      <c r="AV223" s="61">
        <f t="shared" si="24"/>
        <v>2063561.93</v>
      </c>
    </row>
    <row r="224" spans="1:48" s="72" customFormat="1" ht="28" x14ac:dyDescent="0.3">
      <c r="A224" s="21" t="s">
        <v>184</v>
      </c>
      <c r="B224" s="105"/>
      <c r="C224" s="105"/>
      <c r="D224" s="111" t="s">
        <v>750</v>
      </c>
      <c r="E224" s="9" t="s">
        <v>186</v>
      </c>
      <c r="F224" s="28" t="s">
        <v>353</v>
      </c>
      <c r="G224" s="23">
        <v>770510</v>
      </c>
      <c r="H224" s="61">
        <v>0</v>
      </c>
      <c r="I224" s="61">
        <v>139755.18</v>
      </c>
      <c r="J224" s="61">
        <v>370761.75</v>
      </c>
      <c r="K224" s="61">
        <v>901315.44</v>
      </c>
      <c r="L224" s="61">
        <v>133888.71</v>
      </c>
      <c r="M224" s="61">
        <v>7388.08</v>
      </c>
      <c r="N224" s="61">
        <v>0</v>
      </c>
      <c r="O224" s="61">
        <f t="shared" si="22"/>
        <v>1553109.16</v>
      </c>
      <c r="P224" s="61">
        <v>23395</v>
      </c>
      <c r="Q224" s="61">
        <f t="shared" si="26"/>
        <v>1576504.16</v>
      </c>
      <c r="R224" s="9"/>
      <c r="S224" s="9"/>
      <c r="T224" s="9"/>
      <c r="U224" s="86"/>
      <c r="V224" s="89" t="e">
        <f>Q224-#REF!</f>
        <v>#REF!</v>
      </c>
      <c r="W224" s="89"/>
      <c r="X224" s="89"/>
      <c r="Y224" s="89"/>
      <c r="Z224" s="89"/>
      <c r="AA224" s="89"/>
      <c r="AB224" s="61"/>
      <c r="AC224" s="140"/>
      <c r="AD224" s="61">
        <f t="shared" si="20"/>
        <v>0</v>
      </c>
      <c r="AE224" s="61">
        <v>1392431.69</v>
      </c>
      <c r="AF224" s="61">
        <v>96867.07</v>
      </c>
      <c r="AG224" s="61">
        <v>23499.699999999997</v>
      </c>
      <c r="AH224" s="61">
        <f t="shared" si="23"/>
        <v>1512798.46</v>
      </c>
      <c r="AI224" s="61">
        <v>252452</v>
      </c>
      <c r="AJ224" s="61">
        <f t="shared" si="25"/>
        <v>1765250.46</v>
      </c>
      <c r="AK224" s="61"/>
      <c r="AL224" s="61"/>
      <c r="AM224" s="61"/>
      <c r="AN224" s="140"/>
      <c r="AO224" s="61"/>
      <c r="AP224" s="61"/>
      <c r="AQ224" s="61"/>
      <c r="AR224" s="61"/>
      <c r="AS224" s="69"/>
      <c r="AT224" s="61"/>
      <c r="AU224" s="61"/>
      <c r="AV224" s="61">
        <f t="shared" si="24"/>
        <v>3341754.62</v>
      </c>
    </row>
    <row r="225" spans="1:48" s="72" customFormat="1" x14ac:dyDescent="0.3">
      <c r="A225" s="21" t="s">
        <v>185</v>
      </c>
      <c r="B225" s="105"/>
      <c r="C225" s="105"/>
      <c r="D225" s="111" t="s">
        <v>795</v>
      </c>
      <c r="E225" s="9" t="s">
        <v>187</v>
      </c>
      <c r="F225" s="28" t="s">
        <v>354</v>
      </c>
      <c r="G225" s="23">
        <v>771100</v>
      </c>
      <c r="H225" s="61">
        <v>0</v>
      </c>
      <c r="I225" s="61">
        <v>219142.02</v>
      </c>
      <c r="J225" s="61">
        <v>997483.4</v>
      </c>
      <c r="K225" s="61">
        <v>540375.65</v>
      </c>
      <c r="L225" s="61">
        <v>74812.2</v>
      </c>
      <c r="M225" s="61">
        <v>6806.7</v>
      </c>
      <c r="N225" s="61">
        <v>0</v>
      </c>
      <c r="O225" s="61">
        <f t="shared" si="22"/>
        <v>1838619.9699999997</v>
      </c>
      <c r="P225" s="61">
        <v>2325</v>
      </c>
      <c r="Q225" s="61">
        <f t="shared" si="26"/>
        <v>1840944.9699999997</v>
      </c>
      <c r="R225" s="9"/>
      <c r="S225" s="9"/>
      <c r="T225" s="9"/>
      <c r="U225" s="86"/>
      <c r="V225" s="89" t="e">
        <f>Q225-#REF!</f>
        <v>#REF!</v>
      </c>
      <c r="W225" s="91"/>
      <c r="X225" s="91">
        <v>417332.87</v>
      </c>
      <c r="Y225" s="91">
        <v>166244.34</v>
      </c>
      <c r="Z225" s="91">
        <v>61800.03</v>
      </c>
      <c r="AA225" s="91"/>
      <c r="AB225" s="61">
        <f>SUM(W225:AA225)</f>
        <v>645377.24</v>
      </c>
      <c r="AC225" s="61">
        <v>4623</v>
      </c>
      <c r="AD225" s="61">
        <f t="shared" si="20"/>
        <v>650000.24</v>
      </c>
      <c r="AE225" s="61">
        <v>198081.96</v>
      </c>
      <c r="AF225" s="61">
        <v>553522.68000000005</v>
      </c>
      <c r="AG225" s="61">
        <v>4185.0200000000004</v>
      </c>
      <c r="AH225" s="61">
        <f t="shared" si="23"/>
        <v>755789.66</v>
      </c>
      <c r="AI225" s="61">
        <v>66210</v>
      </c>
      <c r="AJ225" s="61">
        <f t="shared" si="25"/>
        <v>821999.66</v>
      </c>
      <c r="AK225" s="61"/>
      <c r="AL225" s="61"/>
      <c r="AM225" s="61"/>
      <c r="AN225" s="140"/>
      <c r="AO225" s="61"/>
      <c r="AP225" s="61"/>
      <c r="AQ225" s="61"/>
      <c r="AR225" s="61"/>
      <c r="AS225" s="69"/>
      <c r="AT225" s="61"/>
      <c r="AU225" s="61"/>
      <c r="AV225" s="61">
        <f t="shared" si="24"/>
        <v>3312944.87</v>
      </c>
    </row>
    <row r="226" spans="1:48" s="72" customFormat="1" ht="29.25" customHeight="1" x14ac:dyDescent="0.3">
      <c r="A226" s="21" t="s">
        <v>189</v>
      </c>
      <c r="B226" s="105"/>
      <c r="C226" s="105"/>
      <c r="D226" s="111"/>
      <c r="E226" s="9" t="s">
        <v>190</v>
      </c>
      <c r="F226" s="28" t="s">
        <v>355</v>
      </c>
      <c r="G226" s="23">
        <v>736040</v>
      </c>
      <c r="H226" s="61">
        <v>0</v>
      </c>
      <c r="I226" s="61">
        <v>8930.7000000000007</v>
      </c>
      <c r="J226" s="61">
        <v>140743.1</v>
      </c>
      <c r="K226" s="61">
        <v>0</v>
      </c>
      <c r="L226" s="61"/>
      <c r="M226" s="61">
        <v>0</v>
      </c>
      <c r="N226" s="61"/>
      <c r="O226" s="61">
        <f t="shared" si="22"/>
        <v>149673.80000000002</v>
      </c>
      <c r="P226" s="61"/>
      <c r="Q226" s="61">
        <f t="shared" si="26"/>
        <v>149673.80000000002</v>
      </c>
      <c r="R226" s="9"/>
      <c r="S226" s="39"/>
      <c r="T226" s="12"/>
      <c r="U226" s="87"/>
      <c r="V226" s="89" t="e">
        <f>Q226-#REF!</f>
        <v>#REF!</v>
      </c>
      <c r="W226" s="89"/>
      <c r="X226" s="89"/>
      <c r="Y226" s="89"/>
      <c r="Z226" s="89"/>
      <c r="AA226" s="89"/>
      <c r="AB226" s="61"/>
      <c r="AC226" s="140"/>
      <c r="AD226" s="61">
        <f t="shared" si="20"/>
        <v>0</v>
      </c>
      <c r="AE226" s="61"/>
      <c r="AF226" s="61"/>
      <c r="AG226" s="61"/>
      <c r="AH226" s="61">
        <f t="shared" si="23"/>
        <v>0</v>
      </c>
      <c r="AI226" s="61"/>
      <c r="AJ226" s="61">
        <f t="shared" si="25"/>
        <v>0</v>
      </c>
      <c r="AK226" s="61"/>
      <c r="AL226" s="61"/>
      <c r="AM226" s="61"/>
      <c r="AN226" s="140"/>
      <c r="AO226" s="61"/>
      <c r="AP226" s="61"/>
      <c r="AQ226" s="61"/>
      <c r="AR226" s="61"/>
      <c r="AS226" s="69"/>
      <c r="AT226" s="61"/>
      <c r="AU226" s="61"/>
      <c r="AV226" s="61">
        <f t="shared" si="24"/>
        <v>149673.80000000002</v>
      </c>
    </row>
    <row r="227" spans="1:48" s="68" customFormat="1" ht="28" x14ac:dyDescent="0.3">
      <c r="A227" s="21" t="s">
        <v>203</v>
      </c>
      <c r="B227" s="105"/>
      <c r="C227" s="105"/>
      <c r="D227" s="111"/>
      <c r="E227" s="9" t="s">
        <v>204</v>
      </c>
      <c r="F227" s="28" t="s">
        <v>356</v>
      </c>
      <c r="G227" s="23">
        <v>736041</v>
      </c>
      <c r="H227" s="61">
        <v>0</v>
      </c>
      <c r="I227" s="61">
        <v>0</v>
      </c>
      <c r="J227" s="61">
        <v>27100</v>
      </c>
      <c r="K227" s="61">
        <v>67333.350000000006</v>
      </c>
      <c r="L227" s="61">
        <v>3067.08</v>
      </c>
      <c r="M227" s="61">
        <v>0</v>
      </c>
      <c r="N227" s="61">
        <v>0</v>
      </c>
      <c r="O227" s="61">
        <f t="shared" si="22"/>
        <v>97500.430000000008</v>
      </c>
      <c r="P227" s="61">
        <v>1799</v>
      </c>
      <c r="Q227" s="61">
        <f t="shared" si="26"/>
        <v>99299.430000000008</v>
      </c>
      <c r="R227" s="9"/>
      <c r="S227" s="39"/>
      <c r="T227" s="12"/>
      <c r="U227" s="87"/>
      <c r="V227" s="89" t="e">
        <f>Q227-#REF!</f>
        <v>#REF!</v>
      </c>
      <c r="W227" s="89"/>
      <c r="X227" s="89"/>
      <c r="Y227" s="89"/>
      <c r="Z227" s="89"/>
      <c r="AA227" s="89"/>
      <c r="AB227" s="61"/>
      <c r="AC227" s="140"/>
      <c r="AD227" s="61">
        <f t="shared" si="20"/>
        <v>0</v>
      </c>
      <c r="AE227" s="61"/>
      <c r="AF227" s="61"/>
      <c r="AG227" s="61"/>
      <c r="AH227" s="61">
        <f t="shared" si="23"/>
        <v>0</v>
      </c>
      <c r="AI227" s="61"/>
      <c r="AJ227" s="61">
        <f t="shared" si="25"/>
        <v>0</v>
      </c>
      <c r="AK227" s="61"/>
      <c r="AL227" s="61"/>
      <c r="AM227" s="61"/>
      <c r="AN227" s="140"/>
      <c r="AO227" s="61"/>
      <c r="AP227" s="61"/>
      <c r="AQ227" s="61"/>
      <c r="AR227" s="61"/>
      <c r="AS227" s="69"/>
      <c r="AT227" s="61"/>
      <c r="AU227" s="61"/>
      <c r="AV227" s="61">
        <f t="shared" si="24"/>
        <v>99299.430000000008</v>
      </c>
    </row>
    <row r="228" spans="1:48" s="72" customFormat="1" ht="28" x14ac:dyDescent="0.3">
      <c r="A228" s="21" t="s">
        <v>245</v>
      </c>
      <c r="B228" s="105"/>
      <c r="C228" s="105"/>
      <c r="D228" s="111"/>
      <c r="E228" s="9" t="s">
        <v>246</v>
      </c>
      <c r="F228" s="28" t="s">
        <v>357</v>
      </c>
      <c r="G228" s="23">
        <v>736042</v>
      </c>
      <c r="H228" s="61">
        <v>0</v>
      </c>
      <c r="I228" s="61">
        <v>0</v>
      </c>
      <c r="J228" s="61">
        <v>0</v>
      </c>
      <c r="K228" s="61">
        <v>71729.11</v>
      </c>
      <c r="L228" s="61"/>
      <c r="M228" s="61">
        <v>0</v>
      </c>
      <c r="N228" s="61"/>
      <c r="O228" s="61">
        <f t="shared" si="22"/>
        <v>71729.11</v>
      </c>
      <c r="P228" s="61"/>
      <c r="Q228" s="61">
        <f t="shared" si="26"/>
        <v>71729.11</v>
      </c>
      <c r="R228" s="12"/>
      <c r="S228" s="39"/>
      <c r="T228" s="12"/>
      <c r="U228" s="87"/>
      <c r="V228" s="89" t="e">
        <f>Q228-#REF!</f>
        <v>#REF!</v>
      </c>
      <c r="W228" s="89"/>
      <c r="X228" s="89"/>
      <c r="Y228" s="89"/>
      <c r="Z228" s="89"/>
      <c r="AA228" s="89"/>
      <c r="AB228" s="61"/>
      <c r="AC228" s="140"/>
      <c r="AD228" s="61">
        <f t="shared" si="20"/>
        <v>0</v>
      </c>
      <c r="AE228" s="61"/>
      <c r="AF228" s="61"/>
      <c r="AG228" s="61"/>
      <c r="AH228" s="61">
        <f t="shared" si="23"/>
        <v>0</v>
      </c>
      <c r="AI228" s="61"/>
      <c r="AJ228" s="61">
        <f t="shared" si="25"/>
        <v>0</v>
      </c>
      <c r="AK228" s="61"/>
      <c r="AL228" s="61"/>
      <c r="AM228" s="61"/>
      <c r="AN228" s="140"/>
      <c r="AO228" s="61"/>
      <c r="AP228" s="61"/>
      <c r="AQ228" s="61"/>
      <c r="AR228" s="61"/>
      <c r="AS228" s="69"/>
      <c r="AT228" s="61"/>
      <c r="AU228" s="61"/>
      <c r="AV228" s="61">
        <f t="shared" si="24"/>
        <v>71729.11</v>
      </c>
    </row>
    <row r="229" spans="1:48" s="72" customFormat="1" x14ac:dyDescent="0.3">
      <c r="A229" s="21" t="s">
        <v>255</v>
      </c>
      <c r="B229" s="105"/>
      <c r="C229" s="105"/>
      <c r="D229" s="111" t="s">
        <v>728</v>
      </c>
      <c r="E229" s="9" t="s">
        <v>256</v>
      </c>
      <c r="F229" s="28" t="s">
        <v>358</v>
      </c>
      <c r="G229" s="23">
        <v>736043</v>
      </c>
      <c r="H229" s="61">
        <v>0</v>
      </c>
      <c r="I229" s="61">
        <v>0</v>
      </c>
      <c r="J229" s="61">
        <v>0</v>
      </c>
      <c r="K229" s="61">
        <v>0</v>
      </c>
      <c r="L229" s="61"/>
      <c r="M229" s="61">
        <v>0</v>
      </c>
      <c r="N229" s="61"/>
      <c r="O229" s="61">
        <f t="shared" si="22"/>
        <v>0</v>
      </c>
      <c r="P229" s="61"/>
      <c r="Q229" s="61">
        <f t="shared" si="26"/>
        <v>0</v>
      </c>
      <c r="R229" s="12"/>
      <c r="S229" s="39"/>
      <c r="T229" s="12"/>
      <c r="U229" s="87"/>
      <c r="V229" s="89" t="e">
        <f>Q229-#REF!</f>
        <v>#REF!</v>
      </c>
      <c r="W229" s="89"/>
      <c r="X229" s="89"/>
      <c r="Y229" s="89"/>
      <c r="Z229" s="89"/>
      <c r="AA229" s="89"/>
      <c r="AB229" s="61"/>
      <c r="AC229" s="140"/>
      <c r="AD229" s="61">
        <f t="shared" si="20"/>
        <v>0</v>
      </c>
      <c r="AE229" s="61"/>
      <c r="AF229" s="61"/>
      <c r="AG229" s="61"/>
      <c r="AH229" s="61">
        <f t="shared" si="23"/>
        <v>0</v>
      </c>
      <c r="AI229" s="61">
        <v>250000</v>
      </c>
      <c r="AJ229" s="61">
        <f t="shared" si="25"/>
        <v>250000</v>
      </c>
      <c r="AK229" s="61"/>
      <c r="AL229" s="61"/>
      <c r="AM229" s="61"/>
      <c r="AN229" s="140"/>
      <c r="AO229" s="61"/>
      <c r="AP229" s="61"/>
      <c r="AQ229" s="61"/>
      <c r="AR229" s="61"/>
      <c r="AS229" s="69"/>
      <c r="AT229" s="61"/>
      <c r="AU229" s="61"/>
      <c r="AV229" s="61">
        <f t="shared" si="24"/>
        <v>250000</v>
      </c>
    </row>
    <row r="230" spans="1:48" s="72" customFormat="1" ht="28" x14ac:dyDescent="0.3">
      <c r="A230" s="21" t="s">
        <v>257</v>
      </c>
      <c r="B230" s="105"/>
      <c r="C230" s="105"/>
      <c r="D230" s="111"/>
      <c r="E230" s="9" t="s">
        <v>258</v>
      </c>
      <c r="F230" s="28" t="s">
        <v>359</v>
      </c>
      <c r="G230" s="23">
        <v>736044</v>
      </c>
      <c r="H230" s="61">
        <v>0</v>
      </c>
      <c r="I230" s="61">
        <v>0</v>
      </c>
      <c r="J230" s="61">
        <v>0</v>
      </c>
      <c r="K230" s="61">
        <v>143351.45000000001</v>
      </c>
      <c r="L230" s="61">
        <v>11584.62</v>
      </c>
      <c r="M230" s="61">
        <v>0</v>
      </c>
      <c r="N230" s="61"/>
      <c r="O230" s="61">
        <f t="shared" si="22"/>
        <v>154936.07</v>
      </c>
      <c r="P230" s="61">
        <v>0</v>
      </c>
      <c r="Q230" s="61">
        <f t="shared" si="26"/>
        <v>154936.07</v>
      </c>
      <c r="R230" s="12"/>
      <c r="S230" s="39"/>
      <c r="T230" s="12"/>
      <c r="U230" s="87"/>
      <c r="V230" s="89" t="e">
        <f>Q230-#REF!</f>
        <v>#REF!</v>
      </c>
      <c r="W230" s="89"/>
      <c r="X230" s="89"/>
      <c r="Y230" s="89"/>
      <c r="Z230" s="89"/>
      <c r="AA230" s="89"/>
      <c r="AB230" s="61"/>
      <c r="AC230" s="140"/>
      <c r="AD230" s="61">
        <f t="shared" si="20"/>
        <v>0</v>
      </c>
      <c r="AE230" s="61"/>
      <c r="AF230" s="61"/>
      <c r="AG230" s="61"/>
      <c r="AH230" s="61">
        <f t="shared" si="23"/>
        <v>0</v>
      </c>
      <c r="AI230" s="61"/>
      <c r="AJ230" s="61">
        <f t="shared" si="25"/>
        <v>0</v>
      </c>
      <c r="AK230" s="61"/>
      <c r="AL230" s="61"/>
      <c r="AM230" s="61"/>
      <c r="AN230" s="140"/>
      <c r="AO230" s="61"/>
      <c r="AP230" s="61"/>
      <c r="AQ230" s="61"/>
      <c r="AR230" s="61"/>
      <c r="AS230" s="69"/>
      <c r="AT230" s="61"/>
      <c r="AU230" s="61"/>
      <c r="AV230" s="61">
        <f t="shared" si="24"/>
        <v>154936.07</v>
      </c>
    </row>
    <row r="231" spans="1:48" s="72" customFormat="1" ht="28" x14ac:dyDescent="0.3">
      <c r="A231" s="21" t="s">
        <v>259</v>
      </c>
      <c r="B231" s="105"/>
      <c r="C231" s="105"/>
      <c r="D231" s="111"/>
      <c r="E231" s="9" t="s">
        <v>260</v>
      </c>
      <c r="F231" s="28" t="s">
        <v>360</v>
      </c>
      <c r="G231" s="23">
        <v>736045</v>
      </c>
      <c r="H231" s="61">
        <v>0</v>
      </c>
      <c r="I231" s="61">
        <v>0</v>
      </c>
      <c r="J231" s="61">
        <v>0</v>
      </c>
      <c r="K231" s="61">
        <v>40967.15</v>
      </c>
      <c r="L231" s="61">
        <v>248554.13</v>
      </c>
      <c r="M231" s="61">
        <v>2301.31</v>
      </c>
      <c r="N231" s="61">
        <v>1264.42</v>
      </c>
      <c r="O231" s="61">
        <f t="shared" si="22"/>
        <v>293087.01</v>
      </c>
      <c r="P231" s="61">
        <v>298</v>
      </c>
      <c r="Q231" s="61">
        <f t="shared" si="26"/>
        <v>293385.01</v>
      </c>
      <c r="R231" s="12"/>
      <c r="S231" s="39"/>
      <c r="T231" s="12"/>
      <c r="U231" s="87"/>
      <c r="V231" s="89" t="e">
        <f>Q231-#REF!</f>
        <v>#REF!</v>
      </c>
      <c r="W231" s="89"/>
      <c r="X231" s="89"/>
      <c r="Y231" s="89"/>
      <c r="Z231" s="89"/>
      <c r="AA231" s="89"/>
      <c r="AB231" s="61"/>
      <c r="AC231" s="140"/>
      <c r="AD231" s="61">
        <f t="shared" si="20"/>
        <v>0</v>
      </c>
      <c r="AE231" s="61"/>
      <c r="AF231" s="61"/>
      <c r="AG231" s="61"/>
      <c r="AH231" s="61">
        <f t="shared" si="23"/>
        <v>0</v>
      </c>
      <c r="AI231" s="61"/>
      <c r="AJ231" s="61">
        <f t="shared" si="25"/>
        <v>0</v>
      </c>
      <c r="AK231" s="61"/>
      <c r="AL231" s="61"/>
      <c r="AM231" s="61"/>
      <c r="AN231" s="61">
        <v>78000</v>
      </c>
      <c r="AO231" s="61">
        <f>SUM(AM231:AN231)</f>
        <v>78000</v>
      </c>
      <c r="AP231" s="61"/>
      <c r="AQ231" s="61"/>
      <c r="AR231" s="61"/>
      <c r="AS231" s="69"/>
      <c r="AT231" s="61"/>
      <c r="AU231" s="61"/>
      <c r="AV231" s="61">
        <f t="shared" si="24"/>
        <v>371385.01</v>
      </c>
    </row>
    <row r="232" spans="1:48" s="72" customFormat="1" ht="42" x14ac:dyDescent="0.3">
      <c r="A232" s="21" t="s">
        <v>497</v>
      </c>
      <c r="B232" s="105"/>
      <c r="C232" s="105"/>
      <c r="D232" s="111" t="s">
        <v>796</v>
      </c>
      <c r="E232" s="9" t="s">
        <v>504</v>
      </c>
      <c r="F232" s="28" t="s">
        <v>511</v>
      </c>
      <c r="G232" s="23">
        <v>736046</v>
      </c>
      <c r="H232" s="61"/>
      <c r="I232" s="61"/>
      <c r="J232" s="61"/>
      <c r="K232" s="61"/>
      <c r="L232" s="61"/>
      <c r="M232" s="61">
        <v>0</v>
      </c>
      <c r="N232" s="61"/>
      <c r="O232" s="61">
        <f t="shared" si="22"/>
        <v>0</v>
      </c>
      <c r="P232" s="61"/>
      <c r="Q232" s="61">
        <f t="shared" si="26"/>
        <v>0</v>
      </c>
      <c r="R232" s="12"/>
      <c r="S232" s="39"/>
      <c r="T232" s="12"/>
      <c r="U232" s="87"/>
      <c r="V232" s="89"/>
      <c r="W232" s="89"/>
      <c r="X232" s="89"/>
      <c r="Y232" s="89"/>
      <c r="Z232" s="89"/>
      <c r="AA232" s="89"/>
      <c r="AB232" s="61"/>
      <c r="AC232" s="140"/>
      <c r="AD232" s="61">
        <f t="shared" si="20"/>
        <v>0</v>
      </c>
      <c r="AE232" s="61">
        <v>27536.16</v>
      </c>
      <c r="AF232" s="61">
        <v>0</v>
      </c>
      <c r="AG232" s="61">
        <v>14142.38</v>
      </c>
      <c r="AH232" s="61">
        <f t="shared" si="23"/>
        <v>41678.54</v>
      </c>
      <c r="AI232" s="61">
        <v>103322</v>
      </c>
      <c r="AJ232" s="61">
        <f t="shared" si="25"/>
        <v>145000.54</v>
      </c>
      <c r="AK232" s="61"/>
      <c r="AL232" s="61"/>
      <c r="AM232" s="61"/>
      <c r="AN232" s="140"/>
      <c r="AO232" s="61"/>
      <c r="AP232" s="61"/>
      <c r="AQ232" s="61"/>
      <c r="AR232" s="61"/>
      <c r="AS232" s="69"/>
      <c r="AT232" s="61"/>
      <c r="AU232" s="61"/>
      <c r="AV232" s="61">
        <f t="shared" si="24"/>
        <v>145000.54</v>
      </c>
    </row>
    <row r="233" spans="1:48" s="72" customFormat="1" ht="42" x14ac:dyDescent="0.3">
      <c r="A233" s="21" t="s">
        <v>498</v>
      </c>
      <c r="B233" s="105"/>
      <c r="C233" s="105"/>
      <c r="D233" s="111" t="s">
        <v>747</v>
      </c>
      <c r="E233" s="9" t="s">
        <v>505</v>
      </c>
      <c r="F233" s="28" t="s">
        <v>512</v>
      </c>
      <c r="G233" s="23">
        <v>736047</v>
      </c>
      <c r="H233" s="61"/>
      <c r="I233" s="61"/>
      <c r="J233" s="61"/>
      <c r="K233" s="61"/>
      <c r="L233" s="61"/>
      <c r="M233" s="61">
        <v>0</v>
      </c>
      <c r="N233" s="61"/>
      <c r="O233" s="61">
        <f t="shared" si="22"/>
        <v>0</v>
      </c>
      <c r="P233" s="61"/>
      <c r="Q233" s="61">
        <f t="shared" si="26"/>
        <v>0</v>
      </c>
      <c r="R233" s="12"/>
      <c r="S233" s="39"/>
      <c r="T233" s="12"/>
      <c r="U233" s="87"/>
      <c r="V233" s="89"/>
      <c r="W233" s="89"/>
      <c r="X233" s="89"/>
      <c r="Y233" s="89"/>
      <c r="Z233" s="89"/>
      <c r="AA233" s="89"/>
      <c r="AB233" s="61"/>
      <c r="AC233" s="140"/>
      <c r="AD233" s="61">
        <f t="shared" si="20"/>
        <v>0</v>
      </c>
      <c r="AE233" s="61">
        <v>228261.4</v>
      </c>
      <c r="AF233" s="61">
        <v>205540.04</v>
      </c>
      <c r="AG233" s="61"/>
      <c r="AH233" s="61">
        <f t="shared" si="23"/>
        <v>433801.44</v>
      </c>
      <c r="AI233" s="61">
        <v>156199</v>
      </c>
      <c r="AJ233" s="61">
        <f t="shared" si="25"/>
        <v>590000.43999999994</v>
      </c>
      <c r="AK233" s="61"/>
      <c r="AL233" s="61"/>
      <c r="AM233" s="61"/>
      <c r="AN233" s="140"/>
      <c r="AO233" s="61"/>
      <c r="AP233" s="61"/>
      <c r="AQ233" s="61"/>
      <c r="AR233" s="61"/>
      <c r="AS233" s="69"/>
      <c r="AT233" s="61"/>
      <c r="AU233" s="61"/>
      <c r="AV233" s="61">
        <f t="shared" si="24"/>
        <v>590000.43999999994</v>
      </c>
    </row>
    <row r="234" spans="1:48" s="72" customFormat="1" ht="28" x14ac:dyDescent="0.3">
      <c r="A234" s="21" t="s">
        <v>499</v>
      </c>
      <c r="B234" s="105"/>
      <c r="C234" s="105"/>
      <c r="D234" s="111" t="s">
        <v>746</v>
      </c>
      <c r="E234" s="9" t="s">
        <v>506</v>
      </c>
      <c r="F234" s="28" t="s">
        <v>513</v>
      </c>
      <c r="G234" s="23">
        <v>736048</v>
      </c>
      <c r="H234" s="61"/>
      <c r="I234" s="61"/>
      <c r="J234" s="61"/>
      <c r="K234" s="61"/>
      <c r="L234" s="61"/>
      <c r="M234" s="61">
        <v>0</v>
      </c>
      <c r="N234" s="61"/>
      <c r="O234" s="61">
        <f t="shared" si="22"/>
        <v>0</v>
      </c>
      <c r="P234" s="61"/>
      <c r="Q234" s="61">
        <f t="shared" si="26"/>
        <v>0</v>
      </c>
      <c r="R234" s="12"/>
      <c r="S234" s="39"/>
      <c r="T234" s="12"/>
      <c r="U234" s="87"/>
      <c r="V234" s="89"/>
      <c r="W234" s="89"/>
      <c r="X234" s="89"/>
      <c r="Y234" s="89"/>
      <c r="Z234" s="89"/>
      <c r="AA234" s="89"/>
      <c r="AB234" s="61"/>
      <c r="AC234" s="140"/>
      <c r="AD234" s="61">
        <f t="shared" si="20"/>
        <v>0</v>
      </c>
      <c r="AE234" s="61">
        <v>359696.94</v>
      </c>
      <c r="AF234" s="61">
        <v>269608.07</v>
      </c>
      <c r="AG234" s="61">
        <v>12013.650000000001</v>
      </c>
      <c r="AH234" s="61">
        <f t="shared" si="23"/>
        <v>641318.66</v>
      </c>
      <c r="AI234" s="61">
        <v>628681</v>
      </c>
      <c r="AJ234" s="61">
        <f t="shared" si="25"/>
        <v>1269999.6600000001</v>
      </c>
      <c r="AK234" s="61"/>
      <c r="AL234" s="61"/>
      <c r="AM234" s="61"/>
      <c r="AN234" s="140"/>
      <c r="AO234" s="61"/>
      <c r="AP234" s="61"/>
      <c r="AQ234" s="61"/>
      <c r="AR234" s="61"/>
      <c r="AS234" s="69"/>
      <c r="AT234" s="61"/>
      <c r="AU234" s="61"/>
      <c r="AV234" s="61">
        <f t="shared" si="24"/>
        <v>1269999.6600000001</v>
      </c>
    </row>
    <row r="235" spans="1:48" s="72" customFormat="1" ht="28" x14ac:dyDescent="0.3">
      <c r="A235" s="21" t="s">
        <v>500</v>
      </c>
      <c r="B235" s="105"/>
      <c r="C235" s="105"/>
      <c r="D235" s="111" t="s">
        <v>797</v>
      </c>
      <c r="E235" s="9" t="s">
        <v>507</v>
      </c>
      <c r="F235" s="28" t="s">
        <v>514</v>
      </c>
      <c r="G235" s="23">
        <v>736049</v>
      </c>
      <c r="H235" s="61"/>
      <c r="I235" s="61"/>
      <c r="J235" s="61"/>
      <c r="K235" s="61"/>
      <c r="L235" s="61"/>
      <c r="M235" s="61">
        <v>0</v>
      </c>
      <c r="N235" s="61"/>
      <c r="O235" s="61">
        <f t="shared" si="22"/>
        <v>0</v>
      </c>
      <c r="P235" s="61"/>
      <c r="Q235" s="61">
        <f t="shared" si="26"/>
        <v>0</v>
      </c>
      <c r="R235" s="12"/>
      <c r="S235" s="39"/>
      <c r="T235" s="12"/>
      <c r="U235" s="87"/>
      <c r="V235" s="89"/>
      <c r="W235" s="89"/>
      <c r="X235" s="89"/>
      <c r="Y235" s="89"/>
      <c r="Z235" s="89"/>
      <c r="AA235" s="89"/>
      <c r="AB235" s="61"/>
      <c r="AC235" s="140"/>
      <c r="AD235" s="61">
        <f t="shared" si="20"/>
        <v>0</v>
      </c>
      <c r="AE235" s="61">
        <v>25466.639999999999</v>
      </c>
      <c r="AF235" s="61">
        <v>113574.6</v>
      </c>
      <c r="AG235" s="61">
        <v>580598.65000000014</v>
      </c>
      <c r="AH235" s="61">
        <f t="shared" si="23"/>
        <v>719639.89000000013</v>
      </c>
      <c r="AI235" s="61">
        <v>30359</v>
      </c>
      <c r="AJ235" s="61">
        <f t="shared" si="25"/>
        <v>749998.89000000013</v>
      </c>
      <c r="AK235" s="61"/>
      <c r="AL235" s="61"/>
      <c r="AM235" s="61"/>
      <c r="AN235" s="140"/>
      <c r="AO235" s="61"/>
      <c r="AP235" s="61"/>
      <c r="AQ235" s="61"/>
      <c r="AR235" s="61"/>
      <c r="AS235" s="69"/>
      <c r="AT235" s="61"/>
      <c r="AU235" s="61"/>
      <c r="AV235" s="61">
        <f t="shared" si="24"/>
        <v>749998.89000000013</v>
      </c>
    </row>
    <row r="236" spans="1:48" s="72" customFormat="1" ht="42" x14ac:dyDescent="0.3">
      <c r="A236" s="21" t="s">
        <v>501</v>
      </c>
      <c r="B236" s="105"/>
      <c r="C236" s="105"/>
      <c r="D236" s="111" t="s">
        <v>725</v>
      </c>
      <c r="E236" s="9" t="s">
        <v>508</v>
      </c>
      <c r="F236" s="28" t="s">
        <v>515</v>
      </c>
      <c r="G236" s="23">
        <v>736050</v>
      </c>
      <c r="H236" s="61"/>
      <c r="I236" s="61"/>
      <c r="J236" s="61"/>
      <c r="K236" s="61"/>
      <c r="L236" s="61"/>
      <c r="M236" s="61">
        <v>0</v>
      </c>
      <c r="N236" s="61"/>
      <c r="O236" s="61">
        <f t="shared" si="22"/>
        <v>0</v>
      </c>
      <c r="P236" s="61"/>
      <c r="Q236" s="61">
        <f t="shared" si="26"/>
        <v>0</v>
      </c>
      <c r="R236" s="12"/>
      <c r="S236" s="39"/>
      <c r="T236" s="12"/>
      <c r="U236" s="87"/>
      <c r="V236" s="89"/>
      <c r="W236" s="89"/>
      <c r="X236" s="89"/>
      <c r="Y236" s="89"/>
      <c r="Z236" s="89"/>
      <c r="AA236" s="89"/>
      <c r="AB236" s="61"/>
      <c r="AC236" s="140"/>
      <c r="AD236" s="61">
        <f t="shared" si="20"/>
        <v>0</v>
      </c>
      <c r="AE236" s="61"/>
      <c r="AF236" s="61">
        <v>19156.54</v>
      </c>
      <c r="AG236" s="61">
        <v>10570.740000000002</v>
      </c>
      <c r="AH236" s="61">
        <f t="shared" si="23"/>
        <v>29727.280000000002</v>
      </c>
      <c r="AI236" s="61">
        <v>40273</v>
      </c>
      <c r="AJ236" s="61">
        <f t="shared" si="25"/>
        <v>70000.28</v>
      </c>
      <c r="AK236" s="61"/>
      <c r="AL236" s="61"/>
      <c r="AM236" s="61"/>
      <c r="AN236" s="140"/>
      <c r="AO236" s="61"/>
      <c r="AP236" s="61"/>
      <c r="AQ236" s="61"/>
      <c r="AR236" s="61"/>
      <c r="AS236" s="69"/>
      <c r="AT236" s="61"/>
      <c r="AU236" s="61"/>
      <c r="AV236" s="61">
        <f t="shared" si="24"/>
        <v>70000.28</v>
      </c>
    </row>
    <row r="237" spans="1:48" s="72" customFormat="1" ht="28" x14ac:dyDescent="0.3">
      <c r="A237" s="21" t="s">
        <v>502</v>
      </c>
      <c r="B237" s="105"/>
      <c r="C237" s="105"/>
      <c r="D237" s="111"/>
      <c r="E237" s="9" t="s">
        <v>509</v>
      </c>
      <c r="F237" s="28" t="s">
        <v>516</v>
      </c>
      <c r="G237" s="23">
        <v>736051</v>
      </c>
      <c r="H237" s="56"/>
      <c r="I237" s="56"/>
      <c r="J237" s="56"/>
      <c r="K237" s="61"/>
      <c r="L237" s="61"/>
      <c r="M237" s="61">
        <v>0</v>
      </c>
      <c r="N237" s="61"/>
      <c r="O237" s="61">
        <f t="shared" si="22"/>
        <v>0</v>
      </c>
      <c r="P237" s="61"/>
      <c r="Q237" s="61">
        <f t="shared" si="26"/>
        <v>0</v>
      </c>
      <c r="R237" s="12"/>
      <c r="S237" s="39"/>
      <c r="T237" s="12"/>
      <c r="U237" s="87"/>
      <c r="V237" s="89"/>
      <c r="W237" s="89"/>
      <c r="X237" s="89"/>
      <c r="Y237" s="89"/>
      <c r="Z237" s="89"/>
      <c r="AA237" s="89"/>
      <c r="AB237" s="61"/>
      <c r="AC237" s="140"/>
      <c r="AD237" s="61">
        <f t="shared" si="20"/>
        <v>0</v>
      </c>
      <c r="AE237" s="61">
        <v>2665.79</v>
      </c>
      <c r="AF237" s="61">
        <v>0</v>
      </c>
      <c r="AG237" s="61"/>
      <c r="AH237" s="61">
        <f t="shared" si="23"/>
        <v>2665.79</v>
      </c>
      <c r="AI237" s="61">
        <v>247334</v>
      </c>
      <c r="AJ237" s="61">
        <f t="shared" si="25"/>
        <v>249999.79</v>
      </c>
      <c r="AK237" s="61"/>
      <c r="AL237" s="61"/>
      <c r="AM237" s="61"/>
      <c r="AN237" s="140"/>
      <c r="AO237" s="61"/>
      <c r="AP237" s="61"/>
      <c r="AQ237" s="61"/>
      <c r="AR237" s="61"/>
      <c r="AS237" s="69"/>
      <c r="AT237" s="61"/>
      <c r="AU237" s="61"/>
      <c r="AV237" s="61">
        <f t="shared" si="24"/>
        <v>249999.79</v>
      </c>
    </row>
    <row r="238" spans="1:48" s="72" customFormat="1" ht="28.5" customHeight="1" x14ac:dyDescent="0.3">
      <c r="A238" s="21" t="s">
        <v>503</v>
      </c>
      <c r="B238" s="105"/>
      <c r="C238" s="105"/>
      <c r="D238" s="111" t="s">
        <v>737</v>
      </c>
      <c r="E238" s="9" t="s">
        <v>510</v>
      </c>
      <c r="F238" s="28" t="s">
        <v>517</v>
      </c>
      <c r="G238" s="23">
        <v>736052</v>
      </c>
      <c r="H238" s="61"/>
      <c r="I238" s="77"/>
      <c r="J238" s="61"/>
      <c r="K238" s="75"/>
      <c r="L238" s="61"/>
      <c r="M238" s="61">
        <v>0</v>
      </c>
      <c r="N238" s="61"/>
      <c r="O238" s="61">
        <f t="shared" si="22"/>
        <v>0</v>
      </c>
      <c r="P238" s="61"/>
      <c r="Q238" s="61">
        <f t="shared" si="26"/>
        <v>0</v>
      </c>
      <c r="R238" s="12"/>
      <c r="S238" s="39"/>
      <c r="T238" s="12"/>
      <c r="U238" s="87"/>
      <c r="V238" s="89"/>
      <c r="W238" s="89"/>
      <c r="X238" s="89"/>
      <c r="Y238" s="89"/>
      <c r="Z238" s="89"/>
      <c r="AA238" s="89"/>
      <c r="AB238" s="61"/>
      <c r="AC238" s="140"/>
      <c r="AD238" s="61">
        <f t="shared" si="20"/>
        <v>0</v>
      </c>
      <c r="AE238" s="61"/>
      <c r="AF238" s="61">
        <v>0</v>
      </c>
      <c r="AG238" s="61">
        <v>7325</v>
      </c>
      <c r="AH238" s="61">
        <f t="shared" si="23"/>
        <v>7325</v>
      </c>
      <c r="AI238" s="61">
        <v>92675</v>
      </c>
      <c r="AJ238" s="61">
        <f t="shared" si="25"/>
        <v>100000</v>
      </c>
      <c r="AK238" s="61"/>
      <c r="AL238" s="61"/>
      <c r="AM238" s="61"/>
      <c r="AN238" s="140"/>
      <c r="AO238" s="61"/>
      <c r="AP238" s="61"/>
      <c r="AQ238" s="61"/>
      <c r="AR238" s="61"/>
      <c r="AS238" s="69"/>
      <c r="AT238" s="61"/>
      <c r="AU238" s="61"/>
      <c r="AV238" s="61">
        <f t="shared" si="24"/>
        <v>100000</v>
      </c>
    </row>
    <row r="239" spans="1:48" s="72" customFormat="1" ht="56" x14ac:dyDescent="0.3">
      <c r="A239" s="21" t="s">
        <v>546</v>
      </c>
      <c r="B239" s="105"/>
      <c r="C239" s="105"/>
      <c r="D239" s="111" t="s">
        <v>712</v>
      </c>
      <c r="E239" s="9" t="s">
        <v>547</v>
      </c>
      <c r="F239" s="28" t="s">
        <v>630</v>
      </c>
      <c r="G239" s="73">
        <v>736053</v>
      </c>
      <c r="H239" s="61"/>
      <c r="I239" s="61"/>
      <c r="J239" s="76"/>
      <c r="K239" s="75"/>
      <c r="L239" s="61"/>
      <c r="M239" s="61">
        <v>0</v>
      </c>
      <c r="N239" s="61"/>
      <c r="O239" s="61">
        <f t="shared" si="22"/>
        <v>0</v>
      </c>
      <c r="P239" s="61"/>
      <c r="Q239" s="61">
        <f t="shared" si="26"/>
        <v>0</v>
      </c>
      <c r="R239" s="12"/>
      <c r="S239" s="39"/>
      <c r="T239" s="12"/>
      <c r="U239" s="87"/>
      <c r="V239" s="89"/>
      <c r="W239" s="89"/>
      <c r="X239" s="89"/>
      <c r="Y239" s="89"/>
      <c r="Z239" s="89"/>
      <c r="AA239" s="89"/>
      <c r="AB239" s="61"/>
      <c r="AC239" s="140"/>
      <c r="AD239" s="61">
        <f t="shared" si="20"/>
        <v>0</v>
      </c>
      <c r="AE239" s="61"/>
      <c r="AF239" s="61">
        <v>16323.96</v>
      </c>
      <c r="AG239" s="61">
        <v>265110.30000000005</v>
      </c>
      <c r="AH239" s="61">
        <f t="shared" si="23"/>
        <v>281434.26000000007</v>
      </c>
      <c r="AI239" s="61">
        <v>131829</v>
      </c>
      <c r="AJ239" s="61">
        <f t="shared" si="25"/>
        <v>413263.26000000007</v>
      </c>
      <c r="AK239" s="61"/>
      <c r="AL239" s="61"/>
      <c r="AM239" s="61"/>
      <c r="AN239" s="140"/>
      <c r="AO239" s="61"/>
      <c r="AP239" s="61"/>
      <c r="AQ239" s="61"/>
      <c r="AR239" s="61"/>
      <c r="AS239" s="69"/>
      <c r="AT239" s="61"/>
      <c r="AU239" s="61"/>
      <c r="AV239" s="61">
        <f t="shared" si="24"/>
        <v>413263.26000000007</v>
      </c>
    </row>
    <row r="240" spans="1:48" s="72" customFormat="1" x14ac:dyDescent="0.3">
      <c r="A240" s="21" t="s">
        <v>548</v>
      </c>
      <c r="B240" s="105"/>
      <c r="C240" s="105"/>
      <c r="D240" s="111" t="s">
        <v>798</v>
      </c>
      <c r="E240" s="9" t="s">
        <v>549</v>
      </c>
      <c r="F240" s="28" t="s">
        <v>629</v>
      </c>
      <c r="G240" s="73">
        <v>736054</v>
      </c>
      <c r="H240" s="61"/>
      <c r="I240" s="61"/>
      <c r="J240" s="61"/>
      <c r="K240" s="75"/>
      <c r="L240" s="61"/>
      <c r="M240" s="61">
        <v>0</v>
      </c>
      <c r="N240" s="61"/>
      <c r="O240" s="61">
        <f t="shared" si="22"/>
        <v>0</v>
      </c>
      <c r="P240" s="61"/>
      <c r="Q240" s="61">
        <f t="shared" si="26"/>
        <v>0</v>
      </c>
      <c r="R240" s="12"/>
      <c r="S240" s="39"/>
      <c r="T240" s="12"/>
      <c r="U240" s="87"/>
      <c r="V240" s="89"/>
      <c r="W240" s="89"/>
      <c r="X240" s="89"/>
      <c r="Y240" s="89"/>
      <c r="Z240" s="89"/>
      <c r="AA240" s="89"/>
      <c r="AB240" s="61"/>
      <c r="AC240" s="140"/>
      <c r="AD240" s="61">
        <f t="shared" si="20"/>
        <v>0</v>
      </c>
      <c r="AE240" s="61"/>
      <c r="AF240" s="61">
        <v>0</v>
      </c>
      <c r="AG240" s="61">
        <v>15020</v>
      </c>
      <c r="AH240" s="61">
        <f t="shared" si="23"/>
        <v>15020</v>
      </c>
      <c r="AI240" s="61">
        <v>10050</v>
      </c>
      <c r="AJ240" s="61">
        <f t="shared" si="25"/>
        <v>25070</v>
      </c>
      <c r="AK240" s="61"/>
      <c r="AL240" s="61"/>
      <c r="AM240" s="61"/>
      <c r="AN240" s="140"/>
      <c r="AO240" s="61"/>
      <c r="AP240" s="61"/>
      <c r="AQ240" s="61"/>
      <c r="AR240" s="61"/>
      <c r="AS240" s="69"/>
      <c r="AT240" s="61"/>
      <c r="AU240" s="61"/>
      <c r="AV240" s="61">
        <f t="shared" si="24"/>
        <v>25070</v>
      </c>
    </row>
    <row r="241" spans="1:48" s="72" customFormat="1" ht="28" x14ac:dyDescent="0.3">
      <c r="A241" s="21" t="s">
        <v>550</v>
      </c>
      <c r="B241" s="105"/>
      <c r="C241" s="105"/>
      <c r="D241" s="111" t="s">
        <v>799</v>
      </c>
      <c r="E241" s="9" t="s">
        <v>551</v>
      </c>
      <c r="F241" s="28" t="s">
        <v>628</v>
      </c>
      <c r="G241" s="73">
        <v>736055</v>
      </c>
      <c r="H241" s="61"/>
      <c r="I241" s="61"/>
      <c r="J241" s="61"/>
      <c r="K241" s="75"/>
      <c r="L241" s="61"/>
      <c r="M241" s="61">
        <v>0</v>
      </c>
      <c r="N241" s="61"/>
      <c r="O241" s="61">
        <f t="shared" si="22"/>
        <v>0</v>
      </c>
      <c r="P241" s="61"/>
      <c r="Q241" s="61">
        <f t="shared" si="26"/>
        <v>0</v>
      </c>
      <c r="R241" s="12"/>
      <c r="S241" s="39"/>
      <c r="T241" s="12"/>
      <c r="U241" s="87"/>
      <c r="V241" s="89"/>
      <c r="W241" s="89"/>
      <c r="X241" s="89"/>
      <c r="Y241" s="89"/>
      <c r="Z241" s="89"/>
      <c r="AA241" s="89"/>
      <c r="AB241" s="61"/>
      <c r="AC241" s="140"/>
      <c r="AD241" s="61">
        <f t="shared" si="20"/>
        <v>0</v>
      </c>
      <c r="AE241" s="61"/>
      <c r="AF241" s="61">
        <v>1540</v>
      </c>
      <c r="AG241" s="61">
        <v>136310.07999999999</v>
      </c>
      <c r="AH241" s="61">
        <f t="shared" si="23"/>
        <v>137850.07999999999</v>
      </c>
      <c r="AI241" s="61">
        <v>76870</v>
      </c>
      <c r="AJ241" s="61">
        <f t="shared" si="25"/>
        <v>214720.08</v>
      </c>
      <c r="AK241" s="61"/>
      <c r="AL241" s="61"/>
      <c r="AM241" s="61"/>
      <c r="AN241" s="140"/>
      <c r="AO241" s="61"/>
      <c r="AP241" s="61"/>
      <c r="AQ241" s="61"/>
      <c r="AR241" s="61"/>
      <c r="AS241" s="69"/>
      <c r="AT241" s="61"/>
      <c r="AU241" s="61"/>
      <c r="AV241" s="61">
        <f t="shared" si="24"/>
        <v>214720.08</v>
      </c>
    </row>
    <row r="242" spans="1:48" s="68" customFormat="1" x14ac:dyDescent="0.3">
      <c r="A242" s="21" t="s">
        <v>572</v>
      </c>
      <c r="B242" s="105"/>
      <c r="C242" s="105"/>
      <c r="D242" s="111" t="s">
        <v>800</v>
      </c>
      <c r="E242" s="9" t="s">
        <v>574</v>
      </c>
      <c r="F242" s="28" t="s">
        <v>627</v>
      </c>
      <c r="G242" s="73">
        <v>736056</v>
      </c>
      <c r="H242" s="61"/>
      <c r="I242" s="61"/>
      <c r="J242" s="61"/>
      <c r="K242" s="75"/>
      <c r="L242" s="61"/>
      <c r="M242" s="61">
        <v>0</v>
      </c>
      <c r="N242" s="61"/>
      <c r="O242" s="61">
        <f t="shared" si="22"/>
        <v>0</v>
      </c>
      <c r="P242" s="61"/>
      <c r="Q242" s="61">
        <f t="shared" si="26"/>
        <v>0</v>
      </c>
      <c r="R242" s="12"/>
      <c r="S242" s="39"/>
      <c r="T242" s="12"/>
      <c r="U242" s="87"/>
      <c r="V242" s="90"/>
      <c r="W242" s="90"/>
      <c r="X242" s="90"/>
      <c r="Y242" s="90"/>
      <c r="Z242" s="90"/>
      <c r="AA242" s="90"/>
      <c r="AB242" s="61"/>
      <c r="AC242" s="140"/>
      <c r="AD242" s="61"/>
      <c r="AE242" s="61"/>
      <c r="AF242" s="61">
        <v>0</v>
      </c>
      <c r="AG242" s="61">
        <v>75900.55</v>
      </c>
      <c r="AH242" s="61">
        <f t="shared" si="23"/>
        <v>75900.55</v>
      </c>
      <c r="AI242" s="61">
        <v>4099</v>
      </c>
      <c r="AJ242" s="61">
        <f t="shared" si="25"/>
        <v>79999.55</v>
      </c>
      <c r="AK242" s="61"/>
      <c r="AL242" s="61"/>
      <c r="AM242" s="61"/>
      <c r="AN242" s="140"/>
      <c r="AO242" s="61"/>
      <c r="AP242" s="61"/>
      <c r="AQ242" s="61"/>
      <c r="AR242" s="61"/>
      <c r="AS242" s="61"/>
      <c r="AT242" s="61"/>
      <c r="AU242" s="61"/>
      <c r="AV242" s="61">
        <f t="shared" ref="AV242:AV257" si="27">Q242+AD242+AJ242+AO242+AS242+AT242+AU242</f>
        <v>79999.55</v>
      </c>
    </row>
    <row r="243" spans="1:48" s="68" customFormat="1" ht="28" x14ac:dyDescent="0.3">
      <c r="A243" s="21" t="s">
        <v>573</v>
      </c>
      <c r="B243" s="105"/>
      <c r="C243" s="105"/>
      <c r="D243" s="111" t="s">
        <v>716</v>
      </c>
      <c r="E243" s="9" t="s">
        <v>575</v>
      </c>
      <c r="F243" s="28" t="s">
        <v>626</v>
      </c>
      <c r="G243" s="73">
        <v>736057</v>
      </c>
      <c r="H243" s="61"/>
      <c r="I243" s="61"/>
      <c r="J243" s="61"/>
      <c r="K243" s="75"/>
      <c r="L243" s="61"/>
      <c r="M243" s="61">
        <v>0</v>
      </c>
      <c r="N243" s="61"/>
      <c r="O243" s="61">
        <f t="shared" si="22"/>
        <v>0</v>
      </c>
      <c r="P243" s="61"/>
      <c r="Q243" s="61">
        <f t="shared" si="26"/>
        <v>0</v>
      </c>
      <c r="R243" s="12"/>
      <c r="S243" s="39"/>
      <c r="T243" s="12"/>
      <c r="U243" s="87"/>
      <c r="V243" s="90"/>
      <c r="W243" s="90"/>
      <c r="X243" s="90"/>
      <c r="Y243" s="90"/>
      <c r="Z243" s="90"/>
      <c r="AA243" s="90"/>
      <c r="AB243" s="61"/>
      <c r="AC243" s="140"/>
      <c r="AD243" s="61"/>
      <c r="AE243" s="61"/>
      <c r="AF243" s="61">
        <v>13919.72</v>
      </c>
      <c r="AG243" s="61">
        <v>18798.000000000004</v>
      </c>
      <c r="AH243" s="61">
        <f t="shared" si="23"/>
        <v>32717.72</v>
      </c>
      <c r="AI243" s="61">
        <v>727983</v>
      </c>
      <c r="AJ243" s="61">
        <f t="shared" si="25"/>
        <v>760700.72</v>
      </c>
      <c r="AK243" s="61"/>
      <c r="AL243" s="61"/>
      <c r="AM243" s="61"/>
      <c r="AN243" s="140"/>
      <c r="AO243" s="61"/>
      <c r="AP243" s="61"/>
      <c r="AQ243" s="61"/>
      <c r="AR243" s="61"/>
      <c r="AS243" s="61">
        <v>1500000</v>
      </c>
      <c r="AT243" s="61"/>
      <c r="AU243" s="61"/>
      <c r="AV243" s="61">
        <f t="shared" si="27"/>
        <v>2260700.7199999997</v>
      </c>
    </row>
    <row r="244" spans="1:48" s="68" customFormat="1" ht="28" x14ac:dyDescent="0.3">
      <c r="A244" s="21" t="s">
        <v>615</v>
      </c>
      <c r="B244" s="105"/>
      <c r="C244" s="105"/>
      <c r="D244" s="111" t="s">
        <v>726</v>
      </c>
      <c r="E244" s="9" t="s">
        <v>619</v>
      </c>
      <c r="F244" s="28" t="s">
        <v>620</v>
      </c>
      <c r="G244" s="73">
        <v>736058</v>
      </c>
      <c r="H244" s="61"/>
      <c r="I244" s="61"/>
      <c r="J244" s="61"/>
      <c r="K244" s="75"/>
      <c r="L244" s="61"/>
      <c r="M244" s="61">
        <v>0</v>
      </c>
      <c r="N244" s="61"/>
      <c r="O244" s="61">
        <f t="shared" si="22"/>
        <v>0</v>
      </c>
      <c r="P244" s="61"/>
      <c r="Q244" s="61">
        <f t="shared" si="26"/>
        <v>0</v>
      </c>
      <c r="R244" s="12"/>
      <c r="S244" s="39"/>
      <c r="T244" s="12"/>
      <c r="U244" s="87"/>
      <c r="V244" s="90"/>
      <c r="W244" s="90"/>
      <c r="X244" s="90"/>
      <c r="Y244" s="90"/>
      <c r="Z244" s="90"/>
      <c r="AA244" s="90"/>
      <c r="AB244" s="61"/>
      <c r="AC244" s="140"/>
      <c r="AD244" s="61"/>
      <c r="AE244" s="61"/>
      <c r="AF244" s="61"/>
      <c r="AG244" s="61">
        <v>52202.61</v>
      </c>
      <c r="AH244" s="61">
        <f t="shared" si="23"/>
        <v>52202.61</v>
      </c>
      <c r="AI244" s="61">
        <v>47797</v>
      </c>
      <c r="AJ244" s="61">
        <f t="shared" si="25"/>
        <v>99999.61</v>
      </c>
      <c r="AK244" s="61"/>
      <c r="AL244" s="61"/>
      <c r="AM244" s="61"/>
      <c r="AN244" s="140"/>
      <c r="AO244" s="61"/>
      <c r="AP244" s="61"/>
      <c r="AQ244" s="61"/>
      <c r="AR244" s="61"/>
      <c r="AS244" s="61"/>
      <c r="AT244" s="61"/>
      <c r="AU244" s="61"/>
      <c r="AV244" s="61">
        <f t="shared" si="27"/>
        <v>99999.61</v>
      </c>
    </row>
    <row r="245" spans="1:48" s="68" customFormat="1" ht="28" x14ac:dyDescent="0.3">
      <c r="A245" s="21" t="s">
        <v>616</v>
      </c>
      <c r="B245" s="105"/>
      <c r="C245" s="105"/>
      <c r="D245" s="111" t="s">
        <v>727</v>
      </c>
      <c r="E245" s="9" t="s">
        <v>638</v>
      </c>
      <c r="F245" s="28" t="s">
        <v>621</v>
      </c>
      <c r="G245" s="73">
        <v>736059</v>
      </c>
      <c r="H245" s="61"/>
      <c r="I245" s="61"/>
      <c r="J245" s="61"/>
      <c r="K245" s="75"/>
      <c r="L245" s="61"/>
      <c r="M245" s="61">
        <v>0</v>
      </c>
      <c r="N245" s="61"/>
      <c r="O245" s="61">
        <f t="shared" si="22"/>
        <v>0</v>
      </c>
      <c r="P245" s="61"/>
      <c r="Q245" s="61">
        <f t="shared" si="26"/>
        <v>0</v>
      </c>
      <c r="R245" s="12"/>
      <c r="S245" s="39"/>
      <c r="T245" s="12"/>
      <c r="U245" s="87"/>
      <c r="V245" s="90"/>
      <c r="W245" s="90"/>
      <c r="X245" s="90"/>
      <c r="Y245" s="90"/>
      <c r="Z245" s="90"/>
      <c r="AA245" s="90"/>
      <c r="AB245" s="61"/>
      <c r="AC245" s="140"/>
      <c r="AD245" s="61"/>
      <c r="AE245" s="61"/>
      <c r="AF245" s="61"/>
      <c r="AG245" s="61"/>
      <c r="AH245" s="61">
        <f t="shared" si="23"/>
        <v>0</v>
      </c>
      <c r="AI245" s="61">
        <v>50000</v>
      </c>
      <c r="AJ245" s="61">
        <f t="shared" si="25"/>
        <v>50000</v>
      </c>
      <c r="AK245" s="61"/>
      <c r="AL245" s="61"/>
      <c r="AM245" s="61"/>
      <c r="AN245" s="140"/>
      <c r="AO245" s="61"/>
      <c r="AP245" s="61"/>
      <c r="AQ245" s="61"/>
      <c r="AR245" s="61"/>
      <c r="AS245" s="61"/>
      <c r="AT245" s="61"/>
      <c r="AU245" s="61"/>
      <c r="AV245" s="61">
        <f t="shared" si="27"/>
        <v>50000</v>
      </c>
    </row>
    <row r="246" spans="1:48" s="68" customFormat="1" ht="42" x14ac:dyDescent="0.3">
      <c r="A246" s="21" t="s">
        <v>617</v>
      </c>
      <c r="B246" s="105"/>
      <c r="C246" s="105"/>
      <c r="D246" s="111" t="s">
        <v>723</v>
      </c>
      <c r="E246" s="9" t="s">
        <v>622</v>
      </c>
      <c r="F246" s="28" t="s">
        <v>623</v>
      </c>
      <c r="G246" s="73">
        <v>736060</v>
      </c>
      <c r="H246" s="61"/>
      <c r="I246" s="61"/>
      <c r="J246" s="61"/>
      <c r="K246" s="75"/>
      <c r="L246" s="61"/>
      <c r="M246" s="61">
        <v>0</v>
      </c>
      <c r="N246" s="61"/>
      <c r="O246" s="61">
        <f t="shared" si="22"/>
        <v>0</v>
      </c>
      <c r="P246" s="61"/>
      <c r="Q246" s="61">
        <f t="shared" si="26"/>
        <v>0</v>
      </c>
      <c r="R246" s="12"/>
      <c r="S246" s="39"/>
      <c r="T246" s="12"/>
      <c r="U246" s="87"/>
      <c r="V246" s="90"/>
      <c r="W246" s="90"/>
      <c r="X246" s="90"/>
      <c r="Y246" s="90"/>
      <c r="Z246" s="90"/>
      <c r="AA246" s="90"/>
      <c r="AB246" s="61"/>
      <c r="AC246" s="140"/>
      <c r="AD246" s="61"/>
      <c r="AE246" s="61"/>
      <c r="AF246" s="61"/>
      <c r="AG246" s="61"/>
      <c r="AH246" s="61">
        <f t="shared" si="23"/>
        <v>0</v>
      </c>
      <c r="AI246" s="61">
        <v>175000</v>
      </c>
      <c r="AJ246" s="61">
        <f t="shared" si="25"/>
        <v>175000</v>
      </c>
      <c r="AK246" s="61"/>
      <c r="AL246" s="61"/>
      <c r="AM246" s="61"/>
      <c r="AN246" s="140"/>
      <c r="AO246" s="61"/>
      <c r="AP246" s="61"/>
      <c r="AQ246" s="61"/>
      <c r="AR246" s="61"/>
      <c r="AS246" s="61">
        <v>175000</v>
      </c>
      <c r="AT246" s="61"/>
      <c r="AU246" s="61"/>
      <c r="AV246" s="61">
        <f t="shared" si="27"/>
        <v>350000</v>
      </c>
    </row>
    <row r="247" spans="1:48" s="68" customFormat="1" ht="42" x14ac:dyDescent="0.3">
      <c r="A247" s="21" t="s">
        <v>618</v>
      </c>
      <c r="B247" s="105"/>
      <c r="C247" s="105"/>
      <c r="D247" s="111" t="s">
        <v>717</v>
      </c>
      <c r="E247" s="9" t="s">
        <v>624</v>
      </c>
      <c r="F247" s="28" t="s">
        <v>625</v>
      </c>
      <c r="G247" s="73">
        <v>736061</v>
      </c>
      <c r="H247" s="61"/>
      <c r="I247" s="61"/>
      <c r="J247" s="61"/>
      <c r="K247" s="75"/>
      <c r="L247" s="61"/>
      <c r="M247" s="61">
        <v>0</v>
      </c>
      <c r="N247" s="61"/>
      <c r="O247" s="61">
        <f t="shared" si="22"/>
        <v>0</v>
      </c>
      <c r="P247" s="61"/>
      <c r="Q247" s="61">
        <f t="shared" si="26"/>
        <v>0</v>
      </c>
      <c r="R247" s="12"/>
      <c r="S247" s="39"/>
      <c r="T247" s="12"/>
      <c r="U247" s="87"/>
      <c r="V247" s="90"/>
      <c r="W247" s="90"/>
      <c r="X247" s="90"/>
      <c r="Y247" s="90"/>
      <c r="Z247" s="90"/>
      <c r="AA247" s="90"/>
      <c r="AB247" s="61"/>
      <c r="AC247" s="140"/>
      <c r="AD247" s="61"/>
      <c r="AE247" s="61"/>
      <c r="AF247" s="61"/>
      <c r="AG247" s="61"/>
      <c r="AH247" s="61">
        <f t="shared" si="23"/>
        <v>0</v>
      </c>
      <c r="AI247" s="61">
        <v>175000</v>
      </c>
      <c r="AJ247" s="61">
        <f t="shared" si="25"/>
        <v>175000</v>
      </c>
      <c r="AK247" s="61"/>
      <c r="AL247" s="61"/>
      <c r="AM247" s="61"/>
      <c r="AN247" s="140"/>
      <c r="AO247" s="61"/>
      <c r="AP247" s="61"/>
      <c r="AQ247" s="61"/>
      <c r="AR247" s="61"/>
      <c r="AS247" s="61">
        <v>175000</v>
      </c>
      <c r="AT247" s="61"/>
      <c r="AU247" s="61"/>
      <c r="AV247" s="61">
        <f t="shared" si="27"/>
        <v>350000</v>
      </c>
    </row>
    <row r="248" spans="1:48" s="68" customFormat="1" x14ac:dyDescent="0.3">
      <c r="A248" s="21" t="s">
        <v>653</v>
      </c>
      <c r="B248" s="105"/>
      <c r="C248" s="105"/>
      <c r="D248" s="111" t="s">
        <v>801</v>
      </c>
      <c r="E248" s="9" t="s">
        <v>657</v>
      </c>
      <c r="F248" s="28" t="s">
        <v>661</v>
      </c>
      <c r="G248" s="73">
        <v>736062</v>
      </c>
      <c r="H248" s="78"/>
      <c r="I248" s="61"/>
      <c r="J248" s="75"/>
      <c r="K248" s="75"/>
      <c r="L248" s="61"/>
      <c r="M248" s="61"/>
      <c r="N248" s="61"/>
      <c r="O248" s="61">
        <f t="shared" si="22"/>
        <v>0</v>
      </c>
      <c r="P248" s="61"/>
      <c r="Q248" s="61"/>
      <c r="R248" s="12"/>
      <c r="S248" s="39"/>
      <c r="T248" s="12"/>
      <c r="U248" s="87"/>
      <c r="V248" s="90"/>
      <c r="W248" s="90"/>
      <c r="X248" s="90"/>
      <c r="Y248" s="90"/>
      <c r="Z248" s="90"/>
      <c r="AA248" s="90"/>
      <c r="AB248" s="61"/>
      <c r="AC248" s="140"/>
      <c r="AD248" s="61"/>
      <c r="AE248" s="61"/>
      <c r="AF248" s="61"/>
      <c r="AG248" s="61">
        <v>25407.18</v>
      </c>
      <c r="AH248" s="61">
        <f t="shared" si="23"/>
        <v>25407.18</v>
      </c>
      <c r="AI248" s="61">
        <v>6593</v>
      </c>
      <c r="AJ248" s="61">
        <f t="shared" si="25"/>
        <v>32000.18</v>
      </c>
      <c r="AK248" s="61"/>
      <c r="AL248" s="61"/>
      <c r="AM248" s="61"/>
      <c r="AN248" s="140"/>
      <c r="AO248" s="61"/>
      <c r="AP248" s="61"/>
      <c r="AQ248" s="61"/>
      <c r="AR248" s="61"/>
      <c r="AS248" s="61"/>
      <c r="AT248" s="61"/>
      <c r="AU248" s="61"/>
      <c r="AV248" s="61">
        <f t="shared" si="27"/>
        <v>32000.18</v>
      </c>
    </row>
    <row r="249" spans="1:48" s="68" customFormat="1" ht="28" x14ac:dyDescent="0.3">
      <c r="A249" s="21" t="s">
        <v>654</v>
      </c>
      <c r="B249" s="105"/>
      <c r="C249" s="105"/>
      <c r="D249" s="111" t="s">
        <v>802</v>
      </c>
      <c r="E249" s="9" t="s">
        <v>658</v>
      </c>
      <c r="F249" s="28" t="s">
        <v>662</v>
      </c>
      <c r="G249" s="73">
        <v>736063</v>
      </c>
      <c r="H249" s="78"/>
      <c r="I249" s="61"/>
      <c r="J249" s="75"/>
      <c r="K249" s="75"/>
      <c r="L249" s="61"/>
      <c r="M249" s="61"/>
      <c r="N249" s="61"/>
      <c r="O249" s="61">
        <f t="shared" si="22"/>
        <v>0</v>
      </c>
      <c r="P249" s="61"/>
      <c r="Q249" s="61"/>
      <c r="R249" s="12"/>
      <c r="S249" s="39"/>
      <c r="T249" s="12"/>
      <c r="U249" s="87"/>
      <c r="V249" s="90"/>
      <c r="W249" s="90"/>
      <c r="X249" s="90"/>
      <c r="Y249" s="90"/>
      <c r="Z249" s="90"/>
      <c r="AA249" s="90"/>
      <c r="AB249" s="61"/>
      <c r="AC249" s="140"/>
      <c r="AD249" s="61"/>
      <c r="AE249" s="61"/>
      <c r="AF249" s="61"/>
      <c r="AG249" s="61">
        <v>43622.47</v>
      </c>
      <c r="AH249" s="61">
        <f t="shared" si="23"/>
        <v>43622.47</v>
      </c>
      <c r="AI249" s="61">
        <v>116378</v>
      </c>
      <c r="AJ249" s="61">
        <f t="shared" si="25"/>
        <v>160000.47</v>
      </c>
      <c r="AK249" s="61"/>
      <c r="AL249" s="61"/>
      <c r="AM249" s="61"/>
      <c r="AN249" s="140"/>
      <c r="AO249" s="61"/>
      <c r="AP249" s="61"/>
      <c r="AQ249" s="61"/>
      <c r="AR249" s="61"/>
      <c r="AS249" s="61"/>
      <c r="AT249" s="61"/>
      <c r="AU249" s="61"/>
      <c r="AV249" s="61">
        <f t="shared" si="27"/>
        <v>160000.47</v>
      </c>
    </row>
    <row r="250" spans="1:48" s="68" customFormat="1" ht="28" x14ac:dyDescent="0.3">
      <c r="A250" s="21" t="s">
        <v>655</v>
      </c>
      <c r="B250" s="105"/>
      <c r="C250" s="105"/>
      <c r="D250" s="111" t="s">
        <v>803</v>
      </c>
      <c r="E250" s="9" t="s">
        <v>659</v>
      </c>
      <c r="F250" s="28" t="s">
        <v>663</v>
      </c>
      <c r="G250" s="73">
        <v>736064</v>
      </c>
      <c r="H250" s="78"/>
      <c r="I250" s="61"/>
      <c r="J250" s="75"/>
      <c r="K250" s="75"/>
      <c r="L250" s="61"/>
      <c r="M250" s="61"/>
      <c r="N250" s="61"/>
      <c r="O250" s="61">
        <f t="shared" si="22"/>
        <v>0</v>
      </c>
      <c r="P250" s="61"/>
      <c r="Q250" s="61"/>
      <c r="R250" s="12"/>
      <c r="S250" s="39"/>
      <c r="T250" s="12"/>
      <c r="U250" s="87"/>
      <c r="V250" s="90"/>
      <c r="W250" s="90"/>
      <c r="X250" s="90"/>
      <c r="Y250" s="90"/>
      <c r="Z250" s="90"/>
      <c r="AA250" s="90"/>
      <c r="AB250" s="61"/>
      <c r="AC250" s="140"/>
      <c r="AD250" s="61"/>
      <c r="AE250" s="61"/>
      <c r="AF250" s="61"/>
      <c r="AG250" s="61">
        <v>4885.55</v>
      </c>
      <c r="AH250" s="61">
        <f t="shared" si="23"/>
        <v>4885.55</v>
      </c>
      <c r="AI250" s="61">
        <v>242315</v>
      </c>
      <c r="AJ250" s="61">
        <f t="shared" si="25"/>
        <v>247200.55</v>
      </c>
      <c r="AK250" s="61"/>
      <c r="AL250" s="61"/>
      <c r="AM250" s="61"/>
      <c r="AN250" s="140"/>
      <c r="AO250" s="61"/>
      <c r="AP250" s="61"/>
      <c r="AQ250" s="61"/>
      <c r="AR250" s="61"/>
      <c r="AS250" s="61"/>
      <c r="AT250" s="61"/>
      <c r="AU250" s="61"/>
      <c r="AV250" s="61">
        <f t="shared" si="27"/>
        <v>247200.55</v>
      </c>
    </row>
    <row r="251" spans="1:48" s="68" customFormat="1" ht="28" x14ac:dyDescent="0.3">
      <c r="A251" s="21" t="s">
        <v>656</v>
      </c>
      <c r="B251" s="105"/>
      <c r="C251" s="105"/>
      <c r="D251" s="111"/>
      <c r="E251" s="9" t="s">
        <v>660</v>
      </c>
      <c r="F251" s="28" t="s">
        <v>664</v>
      </c>
      <c r="G251" s="73">
        <v>736065</v>
      </c>
      <c r="H251" s="78"/>
      <c r="I251" s="61"/>
      <c r="J251" s="75"/>
      <c r="K251" s="75"/>
      <c r="L251" s="61"/>
      <c r="M251" s="61"/>
      <c r="N251" s="61"/>
      <c r="O251" s="61">
        <f t="shared" si="22"/>
        <v>0</v>
      </c>
      <c r="P251" s="61"/>
      <c r="Q251" s="61"/>
      <c r="R251" s="12"/>
      <c r="S251" s="39"/>
      <c r="T251" s="12"/>
      <c r="U251" s="87"/>
      <c r="V251" s="90"/>
      <c r="W251" s="90"/>
      <c r="X251" s="90"/>
      <c r="Y251" s="90"/>
      <c r="Z251" s="90"/>
      <c r="AA251" s="90"/>
      <c r="AB251" s="61"/>
      <c r="AC251" s="140"/>
      <c r="AD251" s="61"/>
      <c r="AE251" s="61"/>
      <c r="AF251" s="61"/>
      <c r="AG251" s="61"/>
      <c r="AH251" s="61">
        <f t="shared" si="23"/>
        <v>0</v>
      </c>
      <c r="AI251" s="61"/>
      <c r="AJ251" s="61">
        <f t="shared" si="25"/>
        <v>0</v>
      </c>
      <c r="AK251" s="61"/>
      <c r="AL251" s="61"/>
      <c r="AM251" s="61"/>
      <c r="AN251" s="140"/>
      <c r="AO251" s="61"/>
      <c r="AP251" s="61"/>
      <c r="AQ251" s="61"/>
      <c r="AR251" s="61"/>
      <c r="AS251" s="61"/>
      <c r="AT251" s="61"/>
      <c r="AU251" s="61"/>
      <c r="AV251" s="61">
        <f t="shared" si="27"/>
        <v>0</v>
      </c>
    </row>
    <row r="252" spans="1:48" s="68" customFormat="1" x14ac:dyDescent="0.3">
      <c r="A252" s="21" t="s">
        <v>684</v>
      </c>
      <c r="B252" s="105"/>
      <c r="C252" s="105"/>
      <c r="D252" s="111" t="s">
        <v>742</v>
      </c>
      <c r="E252" s="9" t="s">
        <v>685</v>
      </c>
      <c r="F252" s="28"/>
      <c r="G252" s="73">
        <v>736056</v>
      </c>
      <c r="H252" s="78"/>
      <c r="I252" s="61"/>
      <c r="J252" s="75"/>
      <c r="K252" s="75"/>
      <c r="L252" s="61"/>
      <c r="M252" s="61"/>
      <c r="N252" s="61"/>
      <c r="O252" s="61">
        <f t="shared" si="22"/>
        <v>0</v>
      </c>
      <c r="P252" s="61"/>
      <c r="Q252" s="61"/>
      <c r="R252" s="12"/>
      <c r="S252" s="39"/>
      <c r="T252" s="12"/>
      <c r="U252" s="87"/>
      <c r="V252" s="90"/>
      <c r="W252" s="90"/>
      <c r="X252" s="90"/>
      <c r="Y252" s="90"/>
      <c r="Z252" s="90"/>
      <c r="AA252" s="90"/>
      <c r="AB252" s="61"/>
      <c r="AC252" s="140"/>
      <c r="AD252" s="61"/>
      <c r="AE252" s="61"/>
      <c r="AF252" s="61"/>
      <c r="AG252" s="61"/>
      <c r="AH252" s="61">
        <f t="shared" si="23"/>
        <v>0</v>
      </c>
      <c r="AI252" s="61">
        <v>425000</v>
      </c>
      <c r="AJ252" s="61">
        <f t="shared" si="25"/>
        <v>425000</v>
      </c>
      <c r="AK252" s="61"/>
      <c r="AL252" s="61"/>
      <c r="AM252" s="61"/>
      <c r="AN252" s="140"/>
      <c r="AO252" s="61"/>
      <c r="AP252" s="61"/>
      <c r="AQ252" s="61"/>
      <c r="AR252" s="61"/>
      <c r="AS252" s="61"/>
      <c r="AT252" s="61"/>
      <c r="AU252" s="61"/>
      <c r="AV252" s="61">
        <f t="shared" si="27"/>
        <v>425000</v>
      </c>
    </row>
    <row r="253" spans="1:48" s="109" customFormat="1" x14ac:dyDescent="0.3">
      <c r="A253" s="21" t="s">
        <v>701</v>
      </c>
      <c r="B253" s="105"/>
      <c r="C253" s="105"/>
      <c r="D253" s="111" t="s">
        <v>805</v>
      </c>
      <c r="E253" s="9" t="s">
        <v>699</v>
      </c>
      <c r="F253" s="28"/>
      <c r="G253" s="73">
        <v>736057</v>
      </c>
      <c r="H253" s="78"/>
      <c r="I253" s="61"/>
      <c r="J253" s="75"/>
      <c r="K253" s="75"/>
      <c r="L253" s="61"/>
      <c r="M253" s="61"/>
      <c r="N253" s="61"/>
      <c r="O253" s="61">
        <f t="shared" si="22"/>
        <v>0</v>
      </c>
      <c r="P253" s="61"/>
      <c r="Q253" s="61"/>
      <c r="R253" s="12"/>
      <c r="S253" s="39"/>
      <c r="T253" s="12"/>
      <c r="U253" s="87"/>
      <c r="V253" s="90"/>
      <c r="W253" s="90"/>
      <c r="X253" s="90"/>
      <c r="Y253" s="90"/>
      <c r="Z253" s="90"/>
      <c r="AA253" s="90"/>
      <c r="AB253" s="61"/>
      <c r="AC253" s="140"/>
      <c r="AD253" s="61"/>
      <c r="AE253" s="61"/>
      <c r="AF253" s="61"/>
      <c r="AG253" s="61"/>
      <c r="AH253" s="61">
        <f t="shared" si="23"/>
        <v>0</v>
      </c>
      <c r="AI253" s="61">
        <v>250000</v>
      </c>
      <c r="AJ253" s="61">
        <f>SUM(AH253:AI253)</f>
        <v>250000</v>
      </c>
      <c r="AK253" s="61"/>
      <c r="AL253" s="61"/>
      <c r="AM253" s="61"/>
      <c r="AN253" s="140"/>
      <c r="AO253" s="61"/>
      <c r="AP253" s="61"/>
      <c r="AQ253" s="61"/>
      <c r="AR253" s="61"/>
      <c r="AS253" s="61">
        <v>725500</v>
      </c>
      <c r="AT253" s="61"/>
      <c r="AU253" s="61"/>
      <c r="AV253" s="61">
        <f t="shared" si="27"/>
        <v>975500</v>
      </c>
    </row>
    <row r="254" spans="1:48" s="109" customFormat="1" x14ac:dyDescent="0.3">
      <c r="A254" s="21" t="s">
        <v>696</v>
      </c>
      <c r="B254" s="105"/>
      <c r="C254" s="105"/>
      <c r="D254" s="111" t="s">
        <v>804</v>
      </c>
      <c r="E254" s="9" t="s">
        <v>697</v>
      </c>
      <c r="F254" s="28"/>
      <c r="G254" s="73"/>
      <c r="H254" s="78"/>
      <c r="I254" s="61"/>
      <c r="J254" s="75"/>
      <c r="K254" s="75"/>
      <c r="L254" s="61"/>
      <c r="M254" s="61"/>
      <c r="N254" s="61"/>
      <c r="O254" s="61">
        <f t="shared" si="22"/>
        <v>0</v>
      </c>
      <c r="P254" s="61"/>
      <c r="Q254" s="61"/>
      <c r="R254" s="12"/>
      <c r="S254" s="39"/>
      <c r="T254" s="12"/>
      <c r="U254" s="87"/>
      <c r="V254" s="90"/>
      <c r="W254" s="90"/>
      <c r="X254" s="90"/>
      <c r="Y254" s="90"/>
      <c r="Z254" s="90"/>
      <c r="AA254" s="90"/>
      <c r="AB254" s="61"/>
      <c r="AC254" s="140"/>
      <c r="AD254" s="61"/>
      <c r="AE254" s="61"/>
      <c r="AF254" s="61"/>
      <c r="AG254" s="61"/>
      <c r="AH254" s="61">
        <f t="shared" si="23"/>
        <v>0</v>
      </c>
      <c r="AI254" s="61"/>
      <c r="AJ254" s="61">
        <f t="shared" si="25"/>
        <v>0</v>
      </c>
      <c r="AK254" s="61"/>
      <c r="AL254" s="61"/>
      <c r="AM254" s="61"/>
      <c r="AN254" s="140"/>
      <c r="AO254" s="61"/>
      <c r="AP254" s="61"/>
      <c r="AQ254" s="61"/>
      <c r="AR254" s="61"/>
      <c r="AS254" s="61">
        <v>50000</v>
      </c>
      <c r="AT254" s="61"/>
      <c r="AU254" s="61"/>
      <c r="AV254" s="61">
        <f t="shared" si="27"/>
        <v>50000</v>
      </c>
    </row>
    <row r="255" spans="1:48" s="109" customFormat="1" x14ac:dyDescent="0.3">
      <c r="A255" s="21" t="s">
        <v>696</v>
      </c>
      <c r="B255" s="105"/>
      <c r="C255" s="105"/>
      <c r="D255" s="111"/>
      <c r="E255" s="9" t="s">
        <v>698</v>
      </c>
      <c r="F255" s="28"/>
      <c r="G255" s="73"/>
      <c r="H255" s="78"/>
      <c r="I255" s="61"/>
      <c r="J255" s="75"/>
      <c r="K255" s="75"/>
      <c r="L255" s="61"/>
      <c r="M255" s="61"/>
      <c r="N255" s="61"/>
      <c r="O255" s="61">
        <f t="shared" si="22"/>
        <v>0</v>
      </c>
      <c r="P255" s="61"/>
      <c r="Q255" s="61"/>
      <c r="R255" s="12"/>
      <c r="S255" s="39"/>
      <c r="T255" s="12"/>
      <c r="U255" s="87"/>
      <c r="V255" s="90"/>
      <c r="W255" s="90"/>
      <c r="X255" s="90"/>
      <c r="Y255" s="90"/>
      <c r="Z255" s="90"/>
      <c r="AA255" s="90"/>
      <c r="AB255" s="61"/>
      <c r="AC255" s="140"/>
      <c r="AD255" s="61"/>
      <c r="AE255" s="61"/>
      <c r="AF255" s="61"/>
      <c r="AG255" s="61"/>
      <c r="AH255" s="61">
        <f t="shared" si="23"/>
        <v>0</v>
      </c>
      <c r="AI255" s="61"/>
      <c r="AJ255" s="61">
        <f t="shared" si="25"/>
        <v>0</v>
      </c>
      <c r="AK255" s="61"/>
      <c r="AL255" s="61"/>
      <c r="AM255" s="61"/>
      <c r="AN255" s="140"/>
      <c r="AO255" s="61"/>
      <c r="AP255" s="61"/>
      <c r="AQ255" s="61"/>
      <c r="AR255" s="61"/>
      <c r="AS255" s="61"/>
      <c r="AT255" s="61"/>
      <c r="AU255" s="61"/>
      <c r="AV255" s="61">
        <f t="shared" si="27"/>
        <v>0</v>
      </c>
    </row>
    <row r="256" spans="1:48" s="109" customFormat="1" x14ac:dyDescent="0.3">
      <c r="A256" s="21" t="s">
        <v>686</v>
      </c>
      <c r="B256" s="105"/>
      <c r="C256" s="105"/>
      <c r="D256" s="111"/>
      <c r="E256" s="9" t="s">
        <v>687</v>
      </c>
      <c r="F256" s="28"/>
      <c r="G256" s="73">
        <v>736500</v>
      </c>
      <c r="H256" s="78"/>
      <c r="I256" s="61"/>
      <c r="J256" s="75"/>
      <c r="K256" s="75"/>
      <c r="L256" s="61"/>
      <c r="M256" s="61"/>
      <c r="N256" s="61"/>
      <c r="O256" s="61">
        <f t="shared" si="22"/>
        <v>0</v>
      </c>
      <c r="P256" s="61"/>
      <c r="Q256" s="61"/>
      <c r="R256" s="12"/>
      <c r="S256" s="39"/>
      <c r="T256" s="12"/>
      <c r="U256" s="87"/>
      <c r="V256" s="90"/>
      <c r="W256" s="90"/>
      <c r="X256" s="90"/>
      <c r="Y256" s="90"/>
      <c r="Z256" s="90"/>
      <c r="AA256" s="90"/>
      <c r="AB256" s="61"/>
      <c r="AC256" s="140"/>
      <c r="AD256" s="61"/>
      <c r="AE256" s="61"/>
      <c r="AF256" s="61"/>
      <c r="AG256" s="61"/>
      <c r="AH256" s="61">
        <f t="shared" si="23"/>
        <v>0</v>
      </c>
      <c r="AI256" s="61">
        <v>387000</v>
      </c>
      <c r="AJ256" s="61">
        <f t="shared" si="25"/>
        <v>387000</v>
      </c>
      <c r="AK256" s="61"/>
      <c r="AL256" s="61"/>
      <c r="AM256" s="61"/>
      <c r="AN256" s="140"/>
      <c r="AO256" s="61"/>
      <c r="AP256" s="61"/>
      <c r="AQ256" s="61"/>
      <c r="AR256" s="61"/>
      <c r="AS256" s="61">
        <v>1000000</v>
      </c>
      <c r="AT256" s="61"/>
      <c r="AU256" s="61"/>
      <c r="AV256" s="61">
        <f t="shared" si="27"/>
        <v>1387000</v>
      </c>
    </row>
    <row r="257" spans="1:48" s="68" customFormat="1" x14ac:dyDescent="0.3">
      <c r="A257" s="21" t="s">
        <v>823</v>
      </c>
      <c r="B257" s="105"/>
      <c r="C257" s="105"/>
      <c r="D257" s="111"/>
      <c r="E257" s="9" t="s">
        <v>824</v>
      </c>
      <c r="F257" s="28" t="s">
        <v>825</v>
      </c>
      <c r="G257" s="73">
        <v>736501</v>
      </c>
      <c r="H257" s="78"/>
      <c r="I257" s="61"/>
      <c r="J257" s="75"/>
      <c r="K257" s="75"/>
      <c r="L257" s="61"/>
      <c r="M257" s="61"/>
      <c r="N257" s="61"/>
      <c r="O257" s="61">
        <f t="shared" si="22"/>
        <v>0</v>
      </c>
      <c r="P257" s="61"/>
      <c r="Q257" s="61"/>
      <c r="R257" s="12"/>
      <c r="S257" s="39"/>
      <c r="T257" s="12"/>
      <c r="U257" s="87"/>
      <c r="V257" s="90"/>
      <c r="W257" s="90"/>
      <c r="X257" s="90"/>
      <c r="Y257" s="90"/>
      <c r="Z257" s="90"/>
      <c r="AA257" s="90"/>
      <c r="AB257" s="61"/>
      <c r="AC257" s="140"/>
      <c r="AD257" s="61"/>
      <c r="AE257" s="61"/>
      <c r="AF257" s="61"/>
      <c r="AG257" s="61"/>
      <c r="AH257" s="61">
        <f t="shared" si="23"/>
        <v>0</v>
      </c>
      <c r="AI257" s="61">
        <v>113000</v>
      </c>
      <c r="AJ257" s="61">
        <f t="shared" si="25"/>
        <v>113000</v>
      </c>
      <c r="AK257" s="61"/>
      <c r="AL257" s="61"/>
      <c r="AM257" s="61"/>
      <c r="AN257" s="140"/>
      <c r="AO257" s="61"/>
      <c r="AP257" s="61"/>
      <c r="AQ257" s="61"/>
      <c r="AR257" s="61"/>
      <c r="AS257" s="61"/>
      <c r="AT257" s="61"/>
      <c r="AU257" s="61"/>
      <c r="AV257" s="61">
        <f t="shared" si="27"/>
        <v>113000</v>
      </c>
    </row>
    <row r="258" spans="1:48" s="68" customFormat="1" ht="28" x14ac:dyDescent="0.3">
      <c r="A258" s="20" t="s">
        <v>84</v>
      </c>
      <c r="B258" s="105"/>
      <c r="C258" s="105"/>
      <c r="D258" s="111"/>
      <c r="E258" s="6" t="s">
        <v>85</v>
      </c>
      <c r="F258" s="28" t="s">
        <v>361</v>
      </c>
      <c r="G258" s="74">
        <v>771000</v>
      </c>
      <c r="H258" s="78">
        <v>15000</v>
      </c>
      <c r="I258" s="61">
        <v>865598.9</v>
      </c>
      <c r="J258" s="75">
        <v>1856903.09</v>
      </c>
      <c r="K258" s="75">
        <v>2588007.3199999998</v>
      </c>
      <c r="L258" s="61">
        <v>302450.45</v>
      </c>
      <c r="M258" s="61">
        <v>42411.71</v>
      </c>
      <c r="N258" s="61">
        <v>534039.13</v>
      </c>
      <c r="O258" s="61">
        <f t="shared" si="22"/>
        <v>6204410.6000000006</v>
      </c>
      <c r="P258" s="61">
        <v>132245</v>
      </c>
      <c r="Q258" s="61">
        <f>SUM(O258:P258)</f>
        <v>6336655.6000000006</v>
      </c>
      <c r="R258" s="13">
        <v>4900000</v>
      </c>
      <c r="S258" s="27"/>
      <c r="T258" s="13">
        <v>4900000</v>
      </c>
      <c r="U258" s="88"/>
      <c r="V258" s="89" t="e">
        <f>Q258-#REF!</f>
        <v>#REF!</v>
      </c>
      <c r="W258" s="89"/>
      <c r="X258" s="89"/>
      <c r="Y258" s="89"/>
      <c r="Z258" s="89"/>
      <c r="AA258" s="89"/>
      <c r="AB258" s="61"/>
      <c r="AC258" s="140"/>
      <c r="AD258" s="61">
        <f t="shared" ref="AD258" si="28">SUM(AB258:AC258)</f>
        <v>0</v>
      </c>
      <c r="AE258" s="61">
        <v>3474240.94</v>
      </c>
      <c r="AF258" s="61">
        <v>2756268.48</v>
      </c>
      <c r="AG258" s="61">
        <v>2363107.89</v>
      </c>
      <c r="AH258" s="61">
        <f t="shared" si="23"/>
        <v>8593617.3100000005</v>
      </c>
      <c r="AI258" s="61">
        <f>3289406+563214</f>
        <v>3852620</v>
      </c>
      <c r="AJ258" s="61">
        <f t="shared" si="25"/>
        <v>12446237.310000001</v>
      </c>
      <c r="AK258" s="61"/>
      <c r="AL258" s="61"/>
      <c r="AM258" s="61"/>
      <c r="AN258" s="140"/>
      <c r="AO258" s="61"/>
      <c r="AP258" s="61"/>
      <c r="AQ258" s="61"/>
      <c r="AR258" s="61"/>
      <c r="AS258" s="61">
        <v>6500000</v>
      </c>
      <c r="AT258" s="61"/>
      <c r="AU258" s="61"/>
      <c r="AV258" s="61">
        <f>Q258+AD258+AJ258+AO258+AS258+AT258+AU258</f>
        <v>25282892.91</v>
      </c>
    </row>
    <row r="259" spans="1:48" s="68" customFormat="1" x14ac:dyDescent="0.3">
      <c r="A259" s="20"/>
      <c r="B259" s="105"/>
      <c r="C259" s="105"/>
      <c r="D259" s="111"/>
      <c r="E259" s="6" t="s">
        <v>527</v>
      </c>
      <c r="F259" s="28"/>
      <c r="G259" s="22"/>
      <c r="H259" s="19"/>
      <c r="I259" s="19"/>
      <c r="J259" s="19"/>
      <c r="K259" s="61"/>
      <c r="L259" s="61"/>
      <c r="M259" s="61"/>
      <c r="N259" s="61"/>
      <c r="O259" s="61"/>
      <c r="P259" s="61"/>
      <c r="Q259" s="61">
        <f t="shared" si="26"/>
        <v>0</v>
      </c>
      <c r="R259" s="13"/>
      <c r="S259" s="27"/>
      <c r="T259" s="13"/>
      <c r="U259" s="88"/>
      <c r="V259" s="89"/>
      <c r="W259" s="89"/>
      <c r="X259" s="89"/>
      <c r="Y259" s="89"/>
      <c r="Z259" s="89"/>
      <c r="AA259" s="61"/>
      <c r="AB259" s="61"/>
      <c r="AC259" s="61">
        <v>77315</v>
      </c>
      <c r="AD259" s="61">
        <f>SUM(AB259:AC259)</f>
        <v>77315</v>
      </c>
      <c r="AE259" s="61"/>
      <c r="AF259" s="61"/>
      <c r="AG259" s="61"/>
      <c r="AH259" s="61"/>
      <c r="AI259" s="61"/>
      <c r="AJ259" s="61"/>
      <c r="AK259" s="61"/>
      <c r="AL259" s="61"/>
      <c r="AM259" s="61"/>
      <c r="AN259" s="61">
        <v>665751</v>
      </c>
      <c r="AO259" s="61">
        <f>SUM(AM259:AN259)</f>
        <v>665751</v>
      </c>
      <c r="AP259" s="61"/>
      <c r="AQ259" s="61"/>
      <c r="AR259" s="61"/>
      <c r="AS259" s="69"/>
      <c r="AT259" s="61"/>
      <c r="AU259" s="61"/>
      <c r="AV259" s="61">
        <f>Q259+AD259+AJ259+AO259+AS259+AT259+AU259</f>
        <v>743066</v>
      </c>
    </row>
    <row r="260" spans="1:48" s="68" customFormat="1" ht="14.25" customHeight="1" x14ac:dyDescent="0.3">
      <c r="A260" s="125"/>
      <c r="B260" s="126"/>
      <c r="C260" s="126"/>
      <c r="D260" s="122"/>
      <c r="E260" s="16"/>
      <c r="F260" s="29"/>
      <c r="G260" s="16"/>
      <c r="H260" s="56"/>
      <c r="I260" s="56"/>
      <c r="J260" s="56"/>
      <c r="K260" s="56"/>
      <c r="L260" s="56"/>
      <c r="M260" s="56"/>
      <c r="N260" s="56"/>
      <c r="O260" s="61"/>
      <c r="P260" s="56"/>
      <c r="Q260" s="61">
        <f t="shared" si="26"/>
        <v>0</v>
      </c>
      <c r="R260" s="17"/>
      <c r="S260" s="17"/>
      <c r="T260" s="17"/>
      <c r="U260" s="17"/>
      <c r="V260" s="127"/>
      <c r="W260" s="127"/>
      <c r="X260" s="127"/>
      <c r="Y260" s="127"/>
      <c r="Z260" s="127"/>
      <c r="AA260" s="127"/>
      <c r="AB260" s="56"/>
      <c r="AC260" s="143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143"/>
      <c r="AO260" s="56"/>
      <c r="AP260" s="56"/>
      <c r="AQ260" s="56"/>
      <c r="AR260" s="56"/>
      <c r="AS260" s="128"/>
      <c r="AT260" s="56"/>
      <c r="AU260" s="56"/>
      <c r="AV260" s="56"/>
    </row>
    <row r="261" spans="1:48" s="68" customFormat="1" x14ac:dyDescent="0.3">
      <c r="A261" s="129"/>
      <c r="B261" s="130"/>
      <c r="C261" s="130"/>
      <c r="D261" s="123"/>
      <c r="E261" s="24" t="s">
        <v>28</v>
      </c>
      <c r="F261" s="24"/>
      <c r="G261" s="24"/>
      <c r="H261" s="25">
        <f t="shared" ref="H261:Q261" si="29">SUM(H3:H260)</f>
        <v>10981303.600000001</v>
      </c>
      <c r="I261" s="25">
        <f t="shared" si="29"/>
        <v>11925897.849999998</v>
      </c>
      <c r="J261" s="25">
        <f t="shared" si="29"/>
        <v>11413659.309999999</v>
      </c>
      <c r="K261" s="25">
        <f t="shared" si="29"/>
        <v>15197987.699999994</v>
      </c>
      <c r="L261" s="25">
        <f t="shared" si="29"/>
        <v>12070967.130000003</v>
      </c>
      <c r="M261" s="25">
        <f t="shared" si="29"/>
        <v>1403016.5700000003</v>
      </c>
      <c r="N261" s="25">
        <f>SUM(N3:N260)</f>
        <v>936056.54</v>
      </c>
      <c r="O261" s="25">
        <f t="shared" si="29"/>
        <v>63928888.700000003</v>
      </c>
      <c r="P261" s="25">
        <f t="shared" si="29"/>
        <v>1090726</v>
      </c>
      <c r="Q261" s="25">
        <f t="shared" si="29"/>
        <v>65019614.700000003</v>
      </c>
      <c r="R261" s="62">
        <f>SUM(R3:R258)</f>
        <v>487950000</v>
      </c>
      <c r="S261" s="62">
        <f>SUM(S3:S258)</f>
        <v>79867000</v>
      </c>
      <c r="T261" s="62">
        <f>SUM(T3:T258)</f>
        <v>353450000</v>
      </c>
      <c r="U261" s="62">
        <f>SUM(U3:U258)</f>
        <v>132500000</v>
      </c>
      <c r="V261" s="62" t="e">
        <f>SUM(V3:V258)</f>
        <v>#REF!</v>
      </c>
      <c r="W261" s="62">
        <f>SUM(W3:W260)</f>
        <v>102979.44</v>
      </c>
      <c r="X261" s="62">
        <f>SUM(X3:X260)</f>
        <v>686695</v>
      </c>
      <c r="Y261" s="62">
        <f>SUM(Y3:Y260)</f>
        <v>482734.30999999994</v>
      </c>
      <c r="Z261" s="62">
        <f>SUM(Z3:Z260)</f>
        <v>142692.32</v>
      </c>
      <c r="AA261" s="62">
        <v>0</v>
      </c>
      <c r="AB261" s="62">
        <f>SUM(AB3:AB258)</f>
        <v>1415101.0699999998</v>
      </c>
      <c r="AC261" s="62">
        <f>SUM(AC3:AC259)</f>
        <v>90350</v>
      </c>
      <c r="AD261" s="62">
        <f>SUM(AD3:AD259)</f>
        <v>1505451.0699999998</v>
      </c>
      <c r="AE261" s="62">
        <f>SUM(AE3:AE259)</f>
        <v>24717112.770000003</v>
      </c>
      <c r="AF261" s="62">
        <f t="shared" ref="AF261:AN261" si="30">SUM(AF3:AF260)</f>
        <v>30070013.759999998</v>
      </c>
      <c r="AG261" s="62">
        <f>SUM(AG3:AG260)</f>
        <v>42874970.699999988</v>
      </c>
      <c r="AH261" s="62">
        <f t="shared" si="30"/>
        <v>97662097.230000004</v>
      </c>
      <c r="AI261" s="62">
        <f t="shared" si="30"/>
        <v>47160558</v>
      </c>
      <c r="AJ261" s="62">
        <f t="shared" si="30"/>
        <v>144822655.22999999</v>
      </c>
      <c r="AK261" s="62">
        <f t="shared" si="30"/>
        <v>44906</v>
      </c>
      <c r="AL261" s="62">
        <f>SUM(AL3:AL260)</f>
        <v>1427496.6400000001</v>
      </c>
      <c r="AM261" s="62">
        <f t="shared" si="30"/>
        <v>1472402.6400000001</v>
      </c>
      <c r="AN261" s="62">
        <f t="shared" si="30"/>
        <v>871316</v>
      </c>
      <c r="AO261" s="62">
        <f t="shared" ref="AO261:AU261" si="31">SUM(AO3:AO260)</f>
        <v>2343718.64</v>
      </c>
      <c r="AP261" s="62">
        <f>SUM(AP3:AP260)</f>
        <v>5338325.4400000004</v>
      </c>
      <c r="AQ261" s="62">
        <f>SUM(AQ3:AQ260)</f>
        <v>14560314</v>
      </c>
      <c r="AR261" s="62">
        <f>SUM(AR3:AR260)</f>
        <v>19898639.440000001</v>
      </c>
      <c r="AS261" s="62">
        <f t="shared" si="31"/>
        <v>115698309</v>
      </c>
      <c r="AT261" s="62">
        <f t="shared" si="31"/>
        <v>3136777</v>
      </c>
      <c r="AU261" s="62">
        <f t="shared" si="31"/>
        <v>0</v>
      </c>
      <c r="AV261" s="62">
        <f>Q261+AD261+AJ261+AO261+AR261+AS261+AT261+AU261</f>
        <v>352425165.07999998</v>
      </c>
    </row>
    <row r="262" spans="1:48" s="68" customFormat="1" x14ac:dyDescent="0.3">
      <c r="D262" s="131"/>
      <c r="E262" s="131"/>
      <c r="F262" s="32"/>
      <c r="G262" s="131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132"/>
      <c r="S262" s="132"/>
      <c r="T262" s="132"/>
      <c r="U262" s="132"/>
      <c r="V262" s="72"/>
      <c r="W262" s="72"/>
      <c r="X262" s="72"/>
      <c r="Y262" s="72"/>
      <c r="Z262" s="72"/>
      <c r="AA262" s="72"/>
      <c r="AF262" s="64"/>
      <c r="AG262" s="64"/>
      <c r="AI262" s="64"/>
    </row>
    <row r="263" spans="1:48" s="121" customFormat="1" x14ac:dyDescent="0.3">
      <c r="D263" s="133"/>
      <c r="E263" s="133"/>
      <c r="F263" s="114"/>
      <c r="G263" s="133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5"/>
      <c r="S263" s="135"/>
      <c r="T263" s="135"/>
      <c r="U263" s="135"/>
      <c r="V263" s="136"/>
      <c r="W263" s="136"/>
      <c r="X263" s="136"/>
      <c r="Y263" s="142">
        <f>X261+Y261</f>
        <v>1169429.31</v>
      </c>
      <c r="Z263" s="136"/>
      <c r="AA263" s="136"/>
      <c r="AF263" s="120"/>
      <c r="AG263" s="120">
        <v>42874970.699999988</v>
      </c>
      <c r="AI263" s="120"/>
      <c r="AJ263" s="120"/>
      <c r="AR263" s="120" t="s">
        <v>703</v>
      </c>
      <c r="AS263" s="120">
        <f>AS261</f>
        <v>115698309</v>
      </c>
    </row>
    <row r="264" spans="1:48" s="121" customFormat="1" x14ac:dyDescent="0.3">
      <c r="D264" s="133"/>
      <c r="E264" s="133"/>
      <c r="F264" s="114"/>
      <c r="G264" s="133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5"/>
      <c r="S264" s="135"/>
      <c r="T264" s="135"/>
      <c r="U264" s="135"/>
      <c r="V264" s="136"/>
      <c r="W264" s="136"/>
      <c r="X264" s="136"/>
      <c r="Y264" s="136"/>
      <c r="Z264" s="136"/>
      <c r="AA264" s="136"/>
      <c r="AH264" s="120"/>
      <c r="AI264" s="120"/>
      <c r="AJ264" s="120"/>
      <c r="AS264" s="120"/>
    </row>
    <row r="265" spans="1:48" s="121" customFormat="1" x14ac:dyDescent="0.3">
      <c r="D265" s="133"/>
      <c r="E265" s="133"/>
      <c r="F265" s="114"/>
      <c r="G265" s="133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5"/>
      <c r="S265" s="135"/>
      <c r="T265" s="135"/>
      <c r="U265" s="135"/>
      <c r="V265" s="136"/>
      <c r="W265" s="136"/>
      <c r="X265" s="136"/>
      <c r="Y265" s="136"/>
      <c r="Z265" s="136"/>
      <c r="AA265" s="136"/>
      <c r="AF265" s="120"/>
      <c r="AG265" s="120">
        <f>AG261-AG263</f>
        <v>0</v>
      </c>
      <c r="AJ265" s="137"/>
      <c r="AR265" s="121" t="s">
        <v>702</v>
      </c>
      <c r="AS265" s="120">
        <v>115698308.55</v>
      </c>
    </row>
    <row r="266" spans="1:48" s="112" customFormat="1" x14ac:dyDescent="0.3">
      <c r="D266" s="113"/>
      <c r="E266" s="113"/>
      <c r="F266" s="114"/>
      <c r="G266" s="113"/>
      <c r="H266" s="115"/>
      <c r="I266" s="115"/>
      <c r="J266" s="115"/>
      <c r="K266" s="116"/>
      <c r="L266" s="115"/>
      <c r="M266" s="115"/>
      <c r="N266" s="115"/>
      <c r="O266" s="115"/>
      <c r="P266" s="115"/>
      <c r="Q266" s="115"/>
      <c r="R266" s="117"/>
      <c r="S266" s="117"/>
      <c r="T266" s="117"/>
      <c r="U266" s="117"/>
      <c r="V266" s="118"/>
      <c r="W266" s="118"/>
      <c r="X266" s="118"/>
      <c r="Y266" s="118"/>
      <c r="Z266" s="118"/>
      <c r="AA266" s="118"/>
      <c r="AF266" s="119"/>
      <c r="AG266" s="119"/>
      <c r="AI266" s="120"/>
      <c r="AJ266" s="119"/>
      <c r="AK266" s="119"/>
      <c r="AL266" s="119"/>
      <c r="AM266" s="119"/>
      <c r="AS266" s="119"/>
    </row>
    <row r="267" spans="1:48" x14ac:dyDescent="0.3">
      <c r="E267" s="42"/>
      <c r="F267" s="43"/>
      <c r="G267" s="42"/>
      <c r="O267" s="79"/>
      <c r="AF267" s="63"/>
      <c r="AG267" s="63"/>
      <c r="AH267" s="65"/>
      <c r="AI267" s="64"/>
      <c r="AJ267" s="63"/>
      <c r="AK267" s="63"/>
      <c r="AL267" s="63"/>
      <c r="AM267" s="63"/>
      <c r="AS267" s="63"/>
    </row>
    <row r="268" spans="1:48" x14ac:dyDescent="0.3">
      <c r="E268" s="42"/>
      <c r="F268" s="43"/>
      <c r="G268" s="42"/>
      <c r="Q268" s="41"/>
      <c r="R268" s="40"/>
      <c r="S268" s="40"/>
      <c r="T268" s="40"/>
      <c r="U268" s="40"/>
      <c r="V268" s="40"/>
      <c r="AF268" s="63"/>
      <c r="AG268" s="63"/>
      <c r="AH268" s="65"/>
      <c r="AI268" s="103"/>
      <c r="AJ268" s="63"/>
      <c r="AK268" s="63"/>
      <c r="AL268" s="63"/>
      <c r="AM268" s="63"/>
      <c r="AS268" s="63"/>
    </row>
    <row r="269" spans="1:48" x14ac:dyDescent="0.3">
      <c r="E269" s="42"/>
      <c r="F269" s="43"/>
      <c r="G269" s="42"/>
      <c r="Q269" s="41"/>
      <c r="R269" s="40"/>
      <c r="S269" s="40"/>
      <c r="T269" s="40"/>
      <c r="U269" s="40"/>
      <c r="V269" s="40"/>
      <c r="AF269" s="65"/>
      <c r="AG269" s="65"/>
      <c r="AH269" s="103"/>
      <c r="AI269" s="103"/>
      <c r="AJ269" s="64"/>
      <c r="AK269" s="64"/>
      <c r="AL269" s="64"/>
      <c r="AM269" s="64"/>
      <c r="AS269" s="63"/>
    </row>
    <row r="270" spans="1:48" x14ac:dyDescent="0.3">
      <c r="E270" s="42"/>
      <c r="F270" s="43"/>
      <c r="G270" s="42"/>
      <c r="Y270" s="141"/>
      <c r="AH270" s="103"/>
      <c r="AI270" s="103"/>
      <c r="AJ270" s="64"/>
      <c r="AK270" s="64"/>
      <c r="AL270" s="64"/>
      <c r="AM270" s="64"/>
      <c r="AS270" s="63"/>
    </row>
    <row r="271" spans="1:48" x14ac:dyDescent="0.3">
      <c r="E271" s="42"/>
      <c r="F271" s="43"/>
      <c r="G271" s="42"/>
      <c r="Y271" s="141"/>
      <c r="AH271" s="65"/>
      <c r="AJ271" s="63"/>
      <c r="AK271" s="64"/>
      <c r="AL271" s="64"/>
      <c r="AM271" s="64"/>
      <c r="AS271" s="63"/>
    </row>
    <row r="272" spans="1:48" x14ac:dyDescent="0.3">
      <c r="E272" s="42"/>
      <c r="F272" s="43"/>
      <c r="G272" s="42"/>
      <c r="Y272" s="141"/>
      <c r="AH272" s="65"/>
      <c r="AJ272" s="63"/>
      <c r="AK272" s="64"/>
      <c r="AL272" s="64"/>
      <c r="AM272" s="64"/>
    </row>
    <row r="273" spans="5:40" x14ac:dyDescent="0.3">
      <c r="E273" s="42"/>
      <c r="F273" s="43"/>
      <c r="G273" s="42"/>
      <c r="L273" s="41"/>
      <c r="M273" s="41"/>
      <c r="N273" s="41"/>
      <c r="O273" s="41"/>
      <c r="P273" s="41"/>
      <c r="Q273" s="41"/>
      <c r="AH273" s="65"/>
      <c r="AK273" s="64"/>
      <c r="AL273" s="64"/>
      <c r="AM273" s="64"/>
    </row>
    <row r="274" spans="5:40" x14ac:dyDescent="0.3">
      <c r="E274" s="42"/>
      <c r="F274" s="43"/>
      <c r="G274" s="42"/>
      <c r="AK274" s="64"/>
      <c r="AL274" s="64"/>
      <c r="AM274" s="64"/>
    </row>
    <row r="275" spans="5:40" x14ac:dyDescent="0.3">
      <c r="AI275" s="145" t="s">
        <v>646</v>
      </c>
      <c r="AJ275" s="101"/>
      <c r="AK275" s="102"/>
      <c r="AL275" s="102"/>
      <c r="AM275" s="102"/>
    </row>
    <row r="276" spans="5:40" x14ac:dyDescent="0.3">
      <c r="AI276" s="145" t="s">
        <v>647</v>
      </c>
      <c r="AJ276" s="101"/>
      <c r="AK276" s="102"/>
      <c r="AL276" s="102"/>
      <c r="AM276" s="102"/>
    </row>
    <row r="277" spans="5:40" x14ac:dyDescent="0.3">
      <c r="AK277" s="64"/>
      <c r="AL277" s="64"/>
      <c r="AM277" s="64"/>
    </row>
    <row r="278" spans="5:40" x14ac:dyDescent="0.3">
      <c r="L278" s="41"/>
      <c r="M278" s="41"/>
      <c r="N278" s="41"/>
      <c r="O278" s="41"/>
      <c r="P278" s="41"/>
      <c r="Q278" s="41"/>
      <c r="AK278" s="64"/>
      <c r="AL278" s="64"/>
      <c r="AM278" s="64"/>
    </row>
    <row r="279" spans="5:40" x14ac:dyDescent="0.3">
      <c r="AK279" s="64"/>
      <c r="AL279" s="64"/>
      <c r="AM279" s="64"/>
    </row>
    <row r="280" spans="5:40" x14ac:dyDescent="0.3">
      <c r="AK280" s="64"/>
      <c r="AL280" s="64"/>
      <c r="AM280" s="64"/>
    </row>
    <row r="281" spans="5:40" x14ac:dyDescent="0.3">
      <c r="AK281" s="64"/>
      <c r="AL281" s="64"/>
      <c r="AM281" s="64"/>
    </row>
    <row r="282" spans="5:40" x14ac:dyDescent="0.3">
      <c r="AK282" s="64"/>
      <c r="AL282" s="64"/>
      <c r="AM282" s="64"/>
    </row>
    <row r="283" spans="5:40" x14ac:dyDescent="0.3">
      <c r="AK283" s="64"/>
      <c r="AL283" s="64"/>
      <c r="AM283" s="64"/>
    </row>
    <row r="284" spans="5:40" x14ac:dyDescent="0.3">
      <c r="AK284" s="64"/>
      <c r="AL284" s="64"/>
      <c r="AM284" s="64"/>
    </row>
    <row r="285" spans="5:40" x14ac:dyDescent="0.3">
      <c r="AK285" s="64"/>
      <c r="AL285" s="64"/>
      <c r="AM285" s="64"/>
    </row>
    <row r="286" spans="5:40" x14ac:dyDescent="0.3">
      <c r="AK286" s="64"/>
      <c r="AL286" s="64"/>
      <c r="AM286" s="64"/>
    </row>
    <row r="287" spans="5:40" x14ac:dyDescent="0.3">
      <c r="AK287" s="63"/>
      <c r="AL287" s="63"/>
      <c r="AM287" s="63"/>
      <c r="AN287" s="63"/>
    </row>
    <row r="288" spans="5:40" x14ac:dyDescent="0.3">
      <c r="AK288" s="63"/>
      <c r="AL288" s="63"/>
      <c r="AM288" s="63"/>
      <c r="AN288" s="63"/>
    </row>
    <row r="289" spans="37:40" x14ac:dyDescent="0.3">
      <c r="AK289" s="64"/>
      <c r="AL289" s="64"/>
      <c r="AM289" s="64"/>
      <c r="AN289" s="63"/>
    </row>
    <row r="290" spans="37:40" x14ac:dyDescent="0.3">
      <c r="AK290" s="65"/>
      <c r="AL290" s="65"/>
      <c r="AM290" s="65"/>
      <c r="AN290" s="63"/>
    </row>
    <row r="291" spans="37:40" x14ac:dyDescent="0.3">
      <c r="AN291" s="63"/>
    </row>
  </sheetData>
  <mergeCells count="6">
    <mergeCell ref="A2:B2"/>
    <mergeCell ref="AP1:AR1"/>
    <mergeCell ref="O1:Q1"/>
    <mergeCell ref="AB1:AD1"/>
    <mergeCell ref="AH1:AJ1"/>
    <mergeCell ref="AM1:AO1"/>
  </mergeCells>
  <printOptions horizontalCentered="1" gridLines="1"/>
  <pageMargins left="0.5" right="0.5" top="1" bottom="0.75" header="0.5" footer="0.5"/>
  <pageSetup paperSize="17" scale="51" fitToHeight="0" orientation="landscape" r:id="rId1"/>
  <headerFooter alignWithMargins="0">
    <oddHeader>&amp;C&amp;"Arial,Bold"&amp;14Measure RR Bond Budget by Project COC</oddHeader>
    <oddFooter>&amp;CPage &amp;P&amp;ROctober 26, 2016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workbookViewId="0">
      <selection activeCell="D39" sqref="D39"/>
    </sheetView>
  </sheetViews>
  <sheetFormatPr defaultRowHeight="12.5" x14ac:dyDescent="0.25"/>
  <cols>
    <col min="2" max="2" width="11.54296875" bestFit="1" customWidth="1"/>
  </cols>
  <sheetData>
    <row r="2" spans="2:6" ht="14.5" x14ac:dyDescent="0.35">
      <c r="B2" s="67">
        <v>2213918</v>
      </c>
      <c r="C2" s="66" t="s">
        <v>554</v>
      </c>
      <c r="D2" s="66"/>
      <c r="E2" s="66"/>
      <c r="F2" s="66"/>
    </row>
    <row r="3" spans="2:6" ht="14.5" x14ac:dyDescent="0.35">
      <c r="B3" s="67">
        <v>-250000</v>
      </c>
      <c r="C3" s="66" t="s">
        <v>555</v>
      </c>
      <c r="D3" s="66"/>
      <c r="E3" s="66"/>
      <c r="F3" s="66"/>
    </row>
    <row r="4" spans="2:6" ht="14.5" x14ac:dyDescent="0.35">
      <c r="B4" s="67">
        <v>-600000</v>
      </c>
      <c r="C4" s="66" t="s">
        <v>556</v>
      </c>
      <c r="D4" s="66"/>
      <c r="E4" s="66"/>
      <c r="F4" s="66"/>
    </row>
    <row r="5" spans="2:6" ht="14.5" x14ac:dyDescent="0.35">
      <c r="B5" s="67">
        <v>-222196</v>
      </c>
      <c r="C5" s="66" t="s">
        <v>109</v>
      </c>
      <c r="D5" s="66" t="s">
        <v>557</v>
      </c>
      <c r="E5" s="66"/>
      <c r="F5" s="66"/>
    </row>
    <row r="6" spans="2:6" ht="14.5" x14ac:dyDescent="0.35">
      <c r="B6" s="67">
        <v>-175965</v>
      </c>
      <c r="C6" s="66" t="s">
        <v>446</v>
      </c>
      <c r="D6" s="66" t="s">
        <v>558</v>
      </c>
      <c r="E6" s="66"/>
      <c r="F6" s="66"/>
    </row>
    <row r="7" spans="2:6" ht="14.5" x14ac:dyDescent="0.35">
      <c r="B7" s="67">
        <v>-115725</v>
      </c>
      <c r="C7" s="66" t="s">
        <v>559</v>
      </c>
      <c r="D7" s="66" t="s">
        <v>560</v>
      </c>
      <c r="E7" s="66"/>
      <c r="F7" s="66"/>
    </row>
    <row r="8" spans="2:6" ht="14.5" x14ac:dyDescent="0.35">
      <c r="B8" s="67">
        <v>-154000</v>
      </c>
      <c r="C8" s="66" t="s">
        <v>103</v>
      </c>
      <c r="D8" s="66" t="s">
        <v>561</v>
      </c>
      <c r="E8" s="66"/>
      <c r="F8" s="66"/>
    </row>
    <row r="9" spans="2:6" ht="14.5" x14ac:dyDescent="0.35">
      <c r="B9" s="67">
        <v>-153000</v>
      </c>
      <c r="C9" s="66" t="s">
        <v>167</v>
      </c>
      <c r="D9" s="66" t="s">
        <v>562</v>
      </c>
      <c r="E9" s="66"/>
      <c r="F9" s="66"/>
    </row>
    <row r="10" spans="2:6" ht="14.5" x14ac:dyDescent="0.35">
      <c r="B10" s="67">
        <v>-10000</v>
      </c>
      <c r="C10" s="66" t="s">
        <v>171</v>
      </c>
      <c r="D10" s="66" t="s">
        <v>563</v>
      </c>
      <c r="E10" s="66"/>
      <c r="F10" s="66"/>
    </row>
    <row r="11" spans="2:6" ht="14.5" x14ac:dyDescent="0.35">
      <c r="B11" s="67">
        <f>SUM(B2:B10)</f>
        <v>533032</v>
      </c>
      <c r="C11" s="66"/>
      <c r="D11" s="66"/>
      <c r="E11" s="66"/>
      <c r="F11" s="6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1"/>
  <sheetViews>
    <sheetView workbookViewId="0">
      <selection activeCell="A5" sqref="A5"/>
    </sheetView>
  </sheetViews>
  <sheetFormatPr defaultRowHeight="12.5" x14ac:dyDescent="0.25"/>
  <cols>
    <col min="1" max="2" width="15" bestFit="1" customWidth="1"/>
    <col min="3" max="3" width="17.7265625" customWidth="1"/>
    <col min="4" max="4" width="15" bestFit="1" customWidth="1"/>
    <col min="5" max="5" width="16" bestFit="1" customWidth="1"/>
  </cols>
  <sheetData>
    <row r="1" spans="1:5" x14ac:dyDescent="0.25">
      <c r="C1" t="s">
        <v>528</v>
      </c>
    </row>
    <row r="2" spans="1:5" ht="48" customHeight="1" x14ac:dyDescent="0.25">
      <c r="A2" s="94" t="s">
        <v>523</v>
      </c>
      <c r="B2" s="94" t="s">
        <v>576</v>
      </c>
      <c r="C2" s="94" t="s">
        <v>578</v>
      </c>
      <c r="D2" s="95" t="s">
        <v>577</v>
      </c>
      <c r="E2" s="95" t="s">
        <v>532</v>
      </c>
    </row>
    <row r="4" spans="1:5" x14ac:dyDescent="0.25">
      <c r="A4" s="93"/>
      <c r="B4" s="93"/>
      <c r="C4" s="93">
        <v>0</v>
      </c>
      <c r="D4" s="93"/>
      <c r="E4" s="93">
        <f>SUM(C4:D4)</f>
        <v>0</v>
      </c>
    </row>
    <row r="5" spans="1:5" x14ac:dyDescent="0.25">
      <c r="A5" s="93">
        <v>1882010.64</v>
      </c>
      <c r="B5" s="93">
        <v>1179776.69</v>
      </c>
      <c r="C5" s="93">
        <f>SUM(A5:B5)</f>
        <v>3061787.33</v>
      </c>
      <c r="D5" s="93">
        <v>19152130</v>
      </c>
      <c r="E5" s="93">
        <f t="shared" ref="E5:E73" si="0">SUM(C5:D5)</f>
        <v>22213917.329999998</v>
      </c>
    </row>
    <row r="6" spans="1:5" x14ac:dyDescent="0.25">
      <c r="A6" s="93">
        <v>255404.03</v>
      </c>
      <c r="B6" s="93">
        <v>347752.61</v>
      </c>
      <c r="C6" s="93">
        <f>SUM(A6:B6)</f>
        <v>603156.64</v>
      </c>
      <c r="D6" s="93">
        <v>71566</v>
      </c>
      <c r="E6" s="93">
        <f t="shared" si="0"/>
        <v>674722.64</v>
      </c>
    </row>
    <row r="7" spans="1:5" x14ac:dyDescent="0.25">
      <c r="A7" s="93"/>
      <c r="B7" s="93">
        <v>42825</v>
      </c>
      <c r="C7" s="93">
        <f>SUM(A7:B7)</f>
        <v>42825</v>
      </c>
      <c r="D7" s="93">
        <v>207175</v>
      </c>
      <c r="E7" s="93">
        <f t="shared" si="0"/>
        <v>250000</v>
      </c>
    </row>
    <row r="8" spans="1:5" x14ac:dyDescent="0.25">
      <c r="A8" s="93">
        <v>1039958.01</v>
      </c>
      <c r="B8" s="93">
        <v>1988519.48</v>
      </c>
      <c r="C8" s="93">
        <f>SUM(A8:B8)</f>
        <v>3028477.49</v>
      </c>
      <c r="D8" s="93">
        <v>9507638</v>
      </c>
      <c r="E8" s="93">
        <f t="shared" si="0"/>
        <v>12536115.49</v>
      </c>
    </row>
    <row r="9" spans="1:5" x14ac:dyDescent="0.25">
      <c r="A9" s="93"/>
      <c r="B9" s="93"/>
      <c r="C9" s="93">
        <v>0</v>
      </c>
      <c r="D9" s="93"/>
      <c r="E9" s="93">
        <f t="shared" si="0"/>
        <v>0</v>
      </c>
    </row>
    <row r="10" spans="1:5" x14ac:dyDescent="0.25">
      <c r="A10" s="93"/>
      <c r="B10" s="93"/>
      <c r="C10" s="93">
        <v>0</v>
      </c>
      <c r="D10" s="93"/>
      <c r="E10" s="93">
        <f t="shared" si="0"/>
        <v>0</v>
      </c>
    </row>
    <row r="11" spans="1:5" x14ac:dyDescent="0.25">
      <c r="A11" s="93"/>
      <c r="B11" s="93"/>
      <c r="C11" s="93">
        <v>0</v>
      </c>
      <c r="D11" s="93"/>
      <c r="E11" s="93">
        <f t="shared" si="0"/>
        <v>0</v>
      </c>
    </row>
    <row r="12" spans="1:5" x14ac:dyDescent="0.25">
      <c r="A12" s="93"/>
      <c r="B12" s="93"/>
      <c r="C12" s="93">
        <v>0</v>
      </c>
      <c r="D12" s="93"/>
      <c r="E12" s="93">
        <f t="shared" si="0"/>
        <v>0</v>
      </c>
    </row>
    <row r="13" spans="1:5" x14ac:dyDescent="0.25">
      <c r="A13" s="93"/>
      <c r="B13" s="93"/>
      <c r="C13" s="93">
        <v>0</v>
      </c>
      <c r="D13" s="93"/>
      <c r="E13" s="93">
        <f t="shared" si="0"/>
        <v>0</v>
      </c>
    </row>
    <row r="14" spans="1:5" x14ac:dyDescent="0.25">
      <c r="A14" s="93"/>
      <c r="B14" s="93"/>
      <c r="C14" s="93">
        <v>0</v>
      </c>
      <c r="D14" s="93"/>
      <c r="E14" s="93">
        <f t="shared" si="0"/>
        <v>0</v>
      </c>
    </row>
    <row r="15" spans="1:5" x14ac:dyDescent="0.25">
      <c r="A15" s="93"/>
      <c r="B15" s="93"/>
      <c r="C15" s="93">
        <v>0</v>
      </c>
      <c r="D15" s="93"/>
      <c r="E15" s="93">
        <f t="shared" si="0"/>
        <v>0</v>
      </c>
    </row>
    <row r="16" spans="1:5" x14ac:dyDescent="0.25">
      <c r="A16" s="93"/>
      <c r="B16" s="93"/>
      <c r="C16" s="93"/>
      <c r="D16" s="93"/>
      <c r="E16" s="93">
        <f t="shared" si="0"/>
        <v>0</v>
      </c>
    </row>
    <row r="17" spans="1:5" x14ac:dyDescent="0.25">
      <c r="A17" s="93"/>
      <c r="B17" s="93"/>
      <c r="C17" s="93">
        <v>0</v>
      </c>
      <c r="D17" s="93">
        <v>74803</v>
      </c>
      <c r="E17" s="93">
        <f t="shared" si="0"/>
        <v>74803</v>
      </c>
    </row>
    <row r="18" spans="1:5" x14ac:dyDescent="0.25">
      <c r="A18" s="93"/>
      <c r="B18" s="93"/>
      <c r="C18" s="93">
        <v>0</v>
      </c>
      <c r="D18" s="93"/>
      <c r="E18" s="93">
        <f t="shared" si="0"/>
        <v>0</v>
      </c>
    </row>
    <row r="19" spans="1:5" x14ac:dyDescent="0.25">
      <c r="A19" s="93"/>
      <c r="B19" s="93"/>
      <c r="C19" s="93">
        <v>0</v>
      </c>
      <c r="D19" s="93"/>
      <c r="E19" s="93">
        <f t="shared" si="0"/>
        <v>0</v>
      </c>
    </row>
    <row r="20" spans="1:5" x14ac:dyDescent="0.25">
      <c r="A20" s="93"/>
      <c r="B20" s="93"/>
      <c r="C20" s="93">
        <v>0</v>
      </c>
      <c r="D20" s="93"/>
      <c r="E20" s="93">
        <f t="shared" si="0"/>
        <v>0</v>
      </c>
    </row>
    <row r="21" spans="1:5" x14ac:dyDescent="0.25">
      <c r="A21" s="93"/>
      <c r="B21" s="93"/>
      <c r="C21" s="93">
        <v>0</v>
      </c>
      <c r="D21" s="93"/>
      <c r="E21" s="93">
        <f t="shared" si="0"/>
        <v>0</v>
      </c>
    </row>
    <row r="22" spans="1:5" x14ac:dyDescent="0.25">
      <c r="A22" s="93">
        <v>782811.29</v>
      </c>
      <c r="B22" s="93">
        <v>2409378.1</v>
      </c>
      <c r="C22" s="93">
        <f>SUM(A22:B22)</f>
        <v>3192189.39</v>
      </c>
      <c r="D22" s="93">
        <v>205377</v>
      </c>
      <c r="E22" s="93">
        <f t="shared" si="0"/>
        <v>3397566.39</v>
      </c>
    </row>
    <row r="23" spans="1:5" x14ac:dyDescent="0.25">
      <c r="A23" s="93"/>
      <c r="B23" s="93"/>
      <c r="C23" s="93">
        <v>0</v>
      </c>
      <c r="D23" s="93"/>
      <c r="E23" s="93">
        <f t="shared" si="0"/>
        <v>0</v>
      </c>
    </row>
    <row r="24" spans="1:5" x14ac:dyDescent="0.25">
      <c r="A24" s="93"/>
      <c r="B24" s="93"/>
      <c r="C24" s="93"/>
      <c r="D24" s="93"/>
      <c r="E24" s="93">
        <f t="shared" si="0"/>
        <v>0</v>
      </c>
    </row>
    <row r="25" spans="1:5" x14ac:dyDescent="0.25">
      <c r="A25" s="93">
        <v>2021673.51</v>
      </c>
      <c r="B25" s="93">
        <v>1501379.51</v>
      </c>
      <c r="C25" s="93">
        <f>SUM(A25:B25)</f>
        <v>3523053.02</v>
      </c>
      <c r="D25" s="93">
        <v>8462264</v>
      </c>
      <c r="E25" s="93">
        <f t="shared" si="0"/>
        <v>11985317.02</v>
      </c>
    </row>
    <row r="26" spans="1:5" x14ac:dyDescent="0.25">
      <c r="A26" s="93"/>
      <c r="B26" s="93"/>
      <c r="C26" s="93">
        <v>0</v>
      </c>
      <c r="D26" s="93">
        <v>0</v>
      </c>
      <c r="E26" s="93">
        <f t="shared" si="0"/>
        <v>0</v>
      </c>
    </row>
    <row r="27" spans="1:5" x14ac:dyDescent="0.25">
      <c r="A27" s="93"/>
      <c r="B27" s="93"/>
      <c r="C27" s="93">
        <v>0</v>
      </c>
      <c r="D27" s="93"/>
      <c r="E27" s="93">
        <f t="shared" si="0"/>
        <v>0</v>
      </c>
    </row>
    <row r="28" spans="1:5" x14ac:dyDescent="0.25">
      <c r="A28" s="93"/>
      <c r="B28" s="93"/>
      <c r="C28" s="93">
        <v>0</v>
      </c>
      <c r="D28" s="93"/>
      <c r="E28" s="93">
        <f t="shared" si="0"/>
        <v>0</v>
      </c>
    </row>
    <row r="29" spans="1:5" x14ac:dyDescent="0.25">
      <c r="A29" s="93">
        <v>41174.42</v>
      </c>
      <c r="B29" s="93">
        <v>51304.19</v>
      </c>
      <c r="C29" s="93">
        <f>SUM(A29:B29)</f>
        <v>92478.61</v>
      </c>
      <c r="D29" s="93">
        <v>107522</v>
      </c>
      <c r="E29" s="93">
        <f t="shared" si="0"/>
        <v>200000.61</v>
      </c>
    </row>
    <row r="30" spans="1:5" x14ac:dyDescent="0.25">
      <c r="A30" s="93">
        <v>7179.19</v>
      </c>
      <c r="B30" s="93">
        <v>22545.25</v>
      </c>
      <c r="C30" s="93">
        <f>SUM(A30:B30)</f>
        <v>29724.44</v>
      </c>
      <c r="D30" s="93">
        <v>170276</v>
      </c>
      <c r="E30" s="93">
        <f t="shared" si="0"/>
        <v>200000.44</v>
      </c>
    </row>
    <row r="31" spans="1:5" x14ac:dyDescent="0.25">
      <c r="A31" s="93">
        <v>60</v>
      </c>
      <c r="B31" s="93">
        <v>39400.85</v>
      </c>
      <c r="C31" s="93">
        <f>SUM(A31:B31)</f>
        <v>39460.85</v>
      </c>
      <c r="D31" s="93">
        <v>160539</v>
      </c>
      <c r="E31" s="93">
        <f t="shared" si="0"/>
        <v>199999.85</v>
      </c>
    </row>
    <row r="32" spans="1:5" x14ac:dyDescent="0.25">
      <c r="A32" s="93"/>
      <c r="B32" s="93"/>
      <c r="C32" s="93">
        <v>0</v>
      </c>
      <c r="D32" s="93"/>
      <c r="E32" s="93">
        <f t="shared" si="0"/>
        <v>0</v>
      </c>
    </row>
    <row r="33" spans="1:5" x14ac:dyDescent="0.25">
      <c r="A33" s="93"/>
      <c r="B33" s="93"/>
      <c r="C33" s="93">
        <v>0</v>
      </c>
      <c r="D33" s="93"/>
      <c r="E33" s="93">
        <f t="shared" si="0"/>
        <v>0</v>
      </c>
    </row>
    <row r="34" spans="1:5" x14ac:dyDescent="0.25">
      <c r="A34" s="93"/>
      <c r="B34" s="93"/>
      <c r="C34" s="93">
        <v>0</v>
      </c>
      <c r="D34" s="93"/>
      <c r="E34" s="93">
        <f t="shared" si="0"/>
        <v>0</v>
      </c>
    </row>
    <row r="35" spans="1:5" x14ac:dyDescent="0.25">
      <c r="A35" s="93"/>
      <c r="B35" s="93"/>
      <c r="C35" s="93">
        <v>0</v>
      </c>
      <c r="D35" s="93"/>
      <c r="E35" s="93">
        <f t="shared" si="0"/>
        <v>0</v>
      </c>
    </row>
    <row r="36" spans="1:5" x14ac:dyDescent="0.25">
      <c r="A36" s="93"/>
      <c r="B36" s="93"/>
      <c r="C36" s="93">
        <v>0</v>
      </c>
      <c r="D36" s="93"/>
      <c r="E36" s="93">
        <f t="shared" si="0"/>
        <v>0</v>
      </c>
    </row>
    <row r="37" spans="1:5" x14ac:dyDescent="0.25">
      <c r="A37" s="93"/>
      <c r="B37" s="93"/>
      <c r="C37" s="93">
        <v>0</v>
      </c>
      <c r="D37" s="93"/>
      <c r="E37" s="93">
        <f t="shared" si="0"/>
        <v>0</v>
      </c>
    </row>
    <row r="38" spans="1:5" x14ac:dyDescent="0.25">
      <c r="A38" s="93"/>
      <c r="B38" s="93"/>
      <c r="C38" s="93">
        <v>0</v>
      </c>
      <c r="D38" s="93"/>
      <c r="E38" s="93">
        <f t="shared" si="0"/>
        <v>0</v>
      </c>
    </row>
    <row r="39" spans="1:5" x14ac:dyDescent="0.25">
      <c r="A39" s="93"/>
      <c r="B39" s="93"/>
      <c r="C39" s="93">
        <v>0</v>
      </c>
      <c r="D39" s="93"/>
      <c r="E39" s="93">
        <f t="shared" si="0"/>
        <v>0</v>
      </c>
    </row>
    <row r="40" spans="1:5" x14ac:dyDescent="0.25">
      <c r="A40" s="93"/>
      <c r="B40" s="93"/>
      <c r="C40" s="93">
        <v>0</v>
      </c>
      <c r="D40" s="93"/>
      <c r="E40" s="93">
        <f t="shared" si="0"/>
        <v>0</v>
      </c>
    </row>
    <row r="41" spans="1:5" x14ac:dyDescent="0.25">
      <c r="A41" s="93"/>
      <c r="B41" s="93"/>
      <c r="C41" s="93">
        <v>0</v>
      </c>
      <c r="D41" s="93"/>
      <c r="E41" s="93">
        <f t="shared" si="0"/>
        <v>0</v>
      </c>
    </row>
    <row r="42" spans="1:5" x14ac:dyDescent="0.25">
      <c r="A42" s="93"/>
      <c r="B42" s="93"/>
      <c r="C42" s="93">
        <v>0</v>
      </c>
      <c r="D42" s="93"/>
      <c r="E42" s="93">
        <f t="shared" si="0"/>
        <v>0</v>
      </c>
    </row>
    <row r="43" spans="1:5" x14ac:dyDescent="0.25">
      <c r="A43" s="93"/>
      <c r="B43" s="93"/>
      <c r="C43" s="93">
        <v>0</v>
      </c>
      <c r="D43" s="93"/>
      <c r="E43" s="93">
        <f t="shared" si="0"/>
        <v>0</v>
      </c>
    </row>
    <row r="44" spans="1:5" x14ac:dyDescent="0.25">
      <c r="A44" s="93"/>
      <c r="B44" s="93"/>
      <c r="C44" s="93">
        <v>0</v>
      </c>
      <c r="D44" s="93"/>
      <c r="E44" s="93">
        <f t="shared" si="0"/>
        <v>0</v>
      </c>
    </row>
    <row r="45" spans="1:5" x14ac:dyDescent="0.25">
      <c r="A45" s="93"/>
      <c r="B45" s="93"/>
      <c r="C45" s="93">
        <v>0</v>
      </c>
      <c r="D45" s="93"/>
      <c r="E45" s="93">
        <f t="shared" si="0"/>
        <v>0</v>
      </c>
    </row>
    <row r="46" spans="1:5" x14ac:dyDescent="0.25">
      <c r="A46" s="93"/>
      <c r="B46" s="93"/>
      <c r="C46" s="93">
        <v>0</v>
      </c>
      <c r="D46" s="93"/>
      <c r="E46" s="93">
        <f t="shared" si="0"/>
        <v>0</v>
      </c>
    </row>
    <row r="47" spans="1:5" x14ac:dyDescent="0.25">
      <c r="A47" s="93"/>
      <c r="B47" s="93"/>
      <c r="C47" s="93">
        <v>0</v>
      </c>
      <c r="D47" s="93"/>
      <c r="E47" s="93">
        <f t="shared" si="0"/>
        <v>0</v>
      </c>
    </row>
    <row r="48" spans="1:5" x14ac:dyDescent="0.25">
      <c r="A48" s="93"/>
      <c r="B48" s="93"/>
      <c r="C48" s="93">
        <v>0</v>
      </c>
      <c r="D48" s="93"/>
      <c r="E48" s="93">
        <f t="shared" si="0"/>
        <v>0</v>
      </c>
    </row>
    <row r="49" spans="1:5" x14ac:dyDescent="0.25">
      <c r="A49" s="93"/>
      <c r="B49" s="93">
        <v>80654.53</v>
      </c>
      <c r="C49" s="93">
        <f t="shared" ref="C49:C50" si="1">SUM(A49:B49)</f>
        <v>80654.53</v>
      </c>
      <c r="D49" s="93">
        <v>119345</v>
      </c>
      <c r="E49" s="93">
        <f t="shared" si="0"/>
        <v>199999.53</v>
      </c>
    </row>
    <row r="50" spans="1:5" x14ac:dyDescent="0.25">
      <c r="A50" s="93"/>
      <c r="B50" s="93"/>
      <c r="C50" s="93">
        <f t="shared" si="1"/>
        <v>0</v>
      </c>
      <c r="D50" s="93"/>
      <c r="E50" s="93">
        <f t="shared" si="0"/>
        <v>0</v>
      </c>
    </row>
    <row r="51" spans="1:5" x14ac:dyDescent="0.25">
      <c r="A51" s="93">
        <v>856782.48</v>
      </c>
      <c r="B51" s="93">
        <v>117141.19</v>
      </c>
      <c r="C51" s="93">
        <f t="shared" ref="C51:C58" si="2">SUM(A51:B51)</f>
        <v>973923.66999999993</v>
      </c>
      <c r="D51" s="93">
        <v>55848</v>
      </c>
      <c r="E51" s="93">
        <f t="shared" si="0"/>
        <v>1029771.6699999999</v>
      </c>
    </row>
    <row r="52" spans="1:5" x14ac:dyDescent="0.25">
      <c r="A52" s="93">
        <v>228375.62</v>
      </c>
      <c r="B52" s="93">
        <v>49305.58</v>
      </c>
      <c r="C52" s="93">
        <f t="shared" si="2"/>
        <v>277681.2</v>
      </c>
      <c r="D52" s="93">
        <v>193</v>
      </c>
      <c r="E52" s="93">
        <f t="shared" si="0"/>
        <v>277874.2</v>
      </c>
    </row>
    <row r="53" spans="1:5" x14ac:dyDescent="0.25">
      <c r="A53" s="93">
        <v>5095</v>
      </c>
      <c r="B53" s="93">
        <v>122656.54</v>
      </c>
      <c r="C53" s="93">
        <f t="shared" si="2"/>
        <v>127751.54</v>
      </c>
      <c r="D53" s="93">
        <v>10248</v>
      </c>
      <c r="E53" s="93">
        <f t="shared" si="0"/>
        <v>137999.53999999998</v>
      </c>
    </row>
    <row r="54" spans="1:5" x14ac:dyDescent="0.25">
      <c r="A54" s="93"/>
      <c r="B54" s="93">
        <v>41983.18</v>
      </c>
      <c r="C54" s="93">
        <f t="shared" si="2"/>
        <v>41983.18</v>
      </c>
      <c r="D54" s="93">
        <v>7709</v>
      </c>
      <c r="E54" s="93">
        <f t="shared" si="0"/>
        <v>49692.18</v>
      </c>
    </row>
    <row r="55" spans="1:5" x14ac:dyDescent="0.25">
      <c r="A55" s="93"/>
      <c r="B55" s="93">
        <v>49977.5</v>
      </c>
      <c r="C55" s="93">
        <f t="shared" si="2"/>
        <v>49977.5</v>
      </c>
      <c r="D55" s="93">
        <v>23</v>
      </c>
      <c r="E55" s="93">
        <f t="shared" si="0"/>
        <v>50000.5</v>
      </c>
    </row>
    <row r="56" spans="1:5" x14ac:dyDescent="0.25">
      <c r="A56" s="93">
        <v>9537.5</v>
      </c>
      <c r="B56" s="93">
        <v>0</v>
      </c>
      <c r="C56" s="93">
        <f t="shared" si="2"/>
        <v>9537.5</v>
      </c>
      <c r="D56" s="93">
        <v>2963</v>
      </c>
      <c r="E56" s="93">
        <f t="shared" si="0"/>
        <v>12500.5</v>
      </c>
    </row>
    <row r="57" spans="1:5" x14ac:dyDescent="0.25">
      <c r="A57" s="93">
        <v>19850</v>
      </c>
      <c r="B57" s="93">
        <v>0</v>
      </c>
      <c r="C57" s="93">
        <f t="shared" si="2"/>
        <v>19850</v>
      </c>
      <c r="D57" s="93">
        <v>1150</v>
      </c>
      <c r="E57" s="93">
        <f t="shared" si="0"/>
        <v>21000</v>
      </c>
    </row>
    <row r="58" spans="1:5" x14ac:dyDescent="0.25">
      <c r="A58" s="93"/>
      <c r="B58" s="93">
        <v>107742.65</v>
      </c>
      <c r="C58" s="93">
        <f t="shared" si="2"/>
        <v>107742.65</v>
      </c>
      <c r="D58" s="93">
        <v>17258</v>
      </c>
      <c r="E58" s="93">
        <f t="shared" si="0"/>
        <v>125000.65</v>
      </c>
    </row>
    <row r="59" spans="1:5" x14ac:dyDescent="0.25">
      <c r="A59" s="93"/>
      <c r="B59" s="93"/>
      <c r="C59" s="93">
        <v>0</v>
      </c>
      <c r="D59" s="93">
        <v>25000</v>
      </c>
      <c r="E59" s="93">
        <f t="shared" si="0"/>
        <v>25000</v>
      </c>
    </row>
    <row r="60" spans="1:5" x14ac:dyDescent="0.25">
      <c r="A60" s="93"/>
      <c r="B60" s="93">
        <v>33090.400000000001</v>
      </c>
      <c r="C60" s="93">
        <f>SUM(A60:B60)</f>
        <v>33090.400000000001</v>
      </c>
      <c r="D60" s="93">
        <v>16912</v>
      </c>
      <c r="E60" s="93">
        <f t="shared" si="0"/>
        <v>50002.400000000001</v>
      </c>
    </row>
    <row r="61" spans="1:5" x14ac:dyDescent="0.25">
      <c r="A61" s="93">
        <v>28535</v>
      </c>
      <c r="B61" s="93"/>
      <c r="C61" s="93">
        <f>SUM(A61:B61)</f>
        <v>28535</v>
      </c>
      <c r="D61" s="93">
        <v>8965</v>
      </c>
      <c r="E61" s="93">
        <f t="shared" si="0"/>
        <v>37500</v>
      </c>
    </row>
    <row r="62" spans="1:5" x14ac:dyDescent="0.25">
      <c r="A62" s="93"/>
      <c r="B62" s="93">
        <v>154683.96</v>
      </c>
      <c r="C62" s="93">
        <f>SUM(A62:B62)</f>
        <v>154683.96</v>
      </c>
      <c r="D62" s="93">
        <v>117441</v>
      </c>
      <c r="E62" s="93">
        <f t="shared" si="0"/>
        <v>272124.95999999996</v>
      </c>
    </row>
    <row r="63" spans="1:5" x14ac:dyDescent="0.25">
      <c r="A63" s="93"/>
      <c r="B63" s="93"/>
      <c r="C63" s="93">
        <v>0</v>
      </c>
      <c r="D63" s="93">
        <v>275000</v>
      </c>
      <c r="E63" s="93">
        <f t="shared" si="0"/>
        <v>275000</v>
      </c>
    </row>
    <row r="64" spans="1:5" x14ac:dyDescent="0.25">
      <c r="A64" s="93"/>
      <c r="B64" s="93"/>
      <c r="C64" s="93">
        <v>0</v>
      </c>
      <c r="D64" s="93">
        <v>275000</v>
      </c>
      <c r="E64" s="93">
        <f t="shared" si="0"/>
        <v>275000</v>
      </c>
    </row>
    <row r="65" spans="1:5" x14ac:dyDescent="0.25">
      <c r="A65" s="93"/>
      <c r="B65" s="93"/>
      <c r="C65" s="93">
        <v>0</v>
      </c>
      <c r="D65" s="93">
        <v>275000</v>
      </c>
      <c r="E65" s="93">
        <f t="shared" si="0"/>
        <v>275000</v>
      </c>
    </row>
    <row r="66" spans="1:5" x14ac:dyDescent="0.25">
      <c r="A66" s="93"/>
      <c r="B66" s="93">
        <v>171047.75</v>
      </c>
      <c r="C66" s="93">
        <f>SUM(A66:B66)</f>
        <v>171047.75</v>
      </c>
      <c r="D66" s="93">
        <v>21952</v>
      </c>
      <c r="E66" s="93">
        <f t="shared" si="0"/>
        <v>192999.75</v>
      </c>
    </row>
    <row r="67" spans="1:5" x14ac:dyDescent="0.25">
      <c r="A67" s="93"/>
      <c r="B67" s="93">
        <v>137983.41</v>
      </c>
      <c r="C67" s="93">
        <f>SUM(A67:B67)</f>
        <v>137983.41</v>
      </c>
      <c r="D67" s="93">
        <v>12017</v>
      </c>
      <c r="E67" s="93">
        <f t="shared" si="0"/>
        <v>150000.41</v>
      </c>
    </row>
    <row r="68" spans="1:5" x14ac:dyDescent="0.25">
      <c r="A68" s="93"/>
      <c r="B68" s="93">
        <v>41624.83</v>
      </c>
      <c r="C68" s="93">
        <f>SUM(A68:B68)</f>
        <v>41624.83</v>
      </c>
      <c r="D68" s="93">
        <v>0</v>
      </c>
      <c r="E68" s="93">
        <f t="shared" si="0"/>
        <v>41624.83</v>
      </c>
    </row>
    <row r="69" spans="1:5" x14ac:dyDescent="0.25">
      <c r="A69" s="93"/>
      <c r="B69" s="93">
        <v>106545.78</v>
      </c>
      <c r="C69" s="93">
        <f>SUM(A69:B69)</f>
        <v>106545.78</v>
      </c>
      <c r="D69" s="93">
        <v>0</v>
      </c>
      <c r="E69" s="93">
        <f t="shared" si="0"/>
        <v>106545.78</v>
      </c>
    </row>
    <row r="70" spans="1:5" x14ac:dyDescent="0.25">
      <c r="A70" s="93"/>
      <c r="B70" s="93">
        <v>104708</v>
      </c>
      <c r="C70" s="93">
        <f>SUM(A70:B70)</f>
        <v>104708</v>
      </c>
      <c r="D70" s="93">
        <v>40292</v>
      </c>
      <c r="E70" s="93">
        <f t="shared" si="0"/>
        <v>145000</v>
      </c>
    </row>
    <row r="71" spans="1:5" x14ac:dyDescent="0.25">
      <c r="A71" s="93"/>
      <c r="B71" s="93"/>
      <c r="C71" s="93">
        <v>0</v>
      </c>
      <c r="D71" s="93">
        <v>15000</v>
      </c>
      <c r="E71" s="93">
        <f t="shared" si="0"/>
        <v>15000</v>
      </c>
    </row>
    <row r="72" spans="1:5" x14ac:dyDescent="0.25">
      <c r="A72" s="93"/>
      <c r="B72" s="93">
        <v>28604.34</v>
      </c>
      <c r="C72" s="93">
        <f>SUM(A72:B72)</f>
        <v>28604.34</v>
      </c>
      <c r="D72" s="93">
        <v>221396</v>
      </c>
      <c r="E72" s="93">
        <f t="shared" si="0"/>
        <v>250000.34</v>
      </c>
    </row>
    <row r="73" spans="1:5" x14ac:dyDescent="0.25">
      <c r="A73" s="93"/>
      <c r="B73" s="93"/>
      <c r="C73" s="93">
        <v>0</v>
      </c>
      <c r="D73" s="93">
        <v>160000</v>
      </c>
      <c r="E73" s="93">
        <f t="shared" si="0"/>
        <v>160000</v>
      </c>
    </row>
    <row r="74" spans="1:5" x14ac:dyDescent="0.25">
      <c r="A74" s="93"/>
      <c r="B74" s="93"/>
      <c r="C74" s="93">
        <v>0</v>
      </c>
      <c r="D74" s="93">
        <v>0</v>
      </c>
      <c r="E74" s="93">
        <f t="shared" ref="E74:E137" si="3">SUM(C74:D74)</f>
        <v>0</v>
      </c>
    </row>
    <row r="75" spans="1:5" x14ac:dyDescent="0.25">
      <c r="A75" s="93"/>
      <c r="B75" s="93"/>
      <c r="C75" s="93">
        <v>0</v>
      </c>
      <c r="D75" s="93">
        <v>0</v>
      </c>
      <c r="E75" s="93">
        <f t="shared" si="3"/>
        <v>0</v>
      </c>
    </row>
    <row r="76" spans="1:5" x14ac:dyDescent="0.25">
      <c r="A76" s="93"/>
      <c r="B76" s="93"/>
      <c r="C76" s="93">
        <v>0</v>
      </c>
      <c r="D76" s="93">
        <v>196106</v>
      </c>
      <c r="E76" s="93">
        <f t="shared" si="3"/>
        <v>196106</v>
      </c>
    </row>
    <row r="77" spans="1:5" x14ac:dyDescent="0.25">
      <c r="A77" s="93"/>
      <c r="B77" s="93"/>
      <c r="C77" s="93">
        <v>0</v>
      </c>
      <c r="D77" s="93">
        <v>55000</v>
      </c>
      <c r="E77" s="93">
        <f t="shared" si="3"/>
        <v>55000</v>
      </c>
    </row>
    <row r="78" spans="1:5" x14ac:dyDescent="0.25">
      <c r="A78" s="93"/>
      <c r="B78" s="93"/>
      <c r="C78" s="93">
        <v>0</v>
      </c>
      <c r="D78" s="93">
        <v>400000</v>
      </c>
      <c r="E78" s="93">
        <f t="shared" si="3"/>
        <v>400000</v>
      </c>
    </row>
    <row r="79" spans="1:5" x14ac:dyDescent="0.25">
      <c r="A79" s="93"/>
      <c r="B79" s="93"/>
      <c r="C79" s="93"/>
      <c r="D79" s="93"/>
      <c r="E79" s="93">
        <f t="shared" si="3"/>
        <v>0</v>
      </c>
    </row>
    <row r="80" spans="1:5" x14ac:dyDescent="0.25">
      <c r="A80" s="93"/>
      <c r="B80" s="93"/>
      <c r="C80" s="93">
        <v>0</v>
      </c>
      <c r="D80" s="93">
        <v>134727</v>
      </c>
      <c r="E80" s="93">
        <f t="shared" si="3"/>
        <v>134727</v>
      </c>
    </row>
    <row r="81" spans="1:5" x14ac:dyDescent="0.25">
      <c r="A81" s="93"/>
      <c r="B81" s="93"/>
      <c r="C81" s="93">
        <v>0</v>
      </c>
      <c r="D81" s="93"/>
      <c r="E81" s="93">
        <f t="shared" si="3"/>
        <v>0</v>
      </c>
    </row>
    <row r="82" spans="1:5" x14ac:dyDescent="0.25">
      <c r="A82" s="93"/>
      <c r="B82" s="93"/>
      <c r="C82" s="93">
        <v>0</v>
      </c>
      <c r="D82" s="93"/>
      <c r="E82" s="93">
        <f t="shared" si="3"/>
        <v>0</v>
      </c>
    </row>
    <row r="83" spans="1:5" x14ac:dyDescent="0.25">
      <c r="A83" s="93"/>
      <c r="B83" s="93"/>
      <c r="C83" s="93">
        <v>0</v>
      </c>
      <c r="D83" s="93"/>
      <c r="E83" s="93">
        <f t="shared" si="3"/>
        <v>0</v>
      </c>
    </row>
    <row r="84" spans="1:5" x14ac:dyDescent="0.25">
      <c r="A84" s="93"/>
      <c r="B84" s="93"/>
      <c r="C84" s="93">
        <v>0</v>
      </c>
      <c r="D84" s="93"/>
      <c r="E84" s="93">
        <f t="shared" si="3"/>
        <v>0</v>
      </c>
    </row>
    <row r="85" spans="1:5" x14ac:dyDescent="0.25">
      <c r="A85" s="93"/>
      <c r="B85" s="93"/>
      <c r="C85" s="93">
        <v>0</v>
      </c>
      <c r="D85" s="93"/>
      <c r="E85" s="93">
        <f t="shared" si="3"/>
        <v>0</v>
      </c>
    </row>
    <row r="86" spans="1:5" x14ac:dyDescent="0.25">
      <c r="A86" s="93"/>
      <c r="B86" s="93"/>
      <c r="C86" s="93">
        <v>0</v>
      </c>
      <c r="D86" s="93">
        <v>650000</v>
      </c>
      <c r="E86" s="93">
        <f t="shared" si="3"/>
        <v>650000</v>
      </c>
    </row>
    <row r="87" spans="1:5" x14ac:dyDescent="0.25">
      <c r="A87" s="93"/>
      <c r="B87" s="93"/>
      <c r="C87" s="93">
        <v>0</v>
      </c>
      <c r="D87" s="93"/>
      <c r="E87" s="93">
        <f t="shared" si="3"/>
        <v>0</v>
      </c>
    </row>
    <row r="88" spans="1:5" x14ac:dyDescent="0.25">
      <c r="A88" s="93"/>
      <c r="B88" s="93"/>
      <c r="C88" s="93">
        <v>0</v>
      </c>
      <c r="D88" s="93"/>
      <c r="E88" s="93">
        <f t="shared" si="3"/>
        <v>0</v>
      </c>
    </row>
    <row r="89" spans="1:5" x14ac:dyDescent="0.25">
      <c r="A89" s="93"/>
      <c r="B89" s="93"/>
      <c r="C89" s="93">
        <v>0</v>
      </c>
      <c r="D89" s="93"/>
      <c r="E89" s="93">
        <f t="shared" si="3"/>
        <v>0</v>
      </c>
    </row>
    <row r="90" spans="1:5" x14ac:dyDescent="0.25">
      <c r="A90" s="93"/>
      <c r="B90" s="93"/>
      <c r="C90" s="93">
        <v>0</v>
      </c>
      <c r="D90" s="93"/>
      <c r="E90" s="93">
        <f t="shared" si="3"/>
        <v>0</v>
      </c>
    </row>
    <row r="91" spans="1:5" x14ac:dyDescent="0.25">
      <c r="A91" s="93"/>
      <c r="B91" s="93"/>
      <c r="C91" s="93">
        <v>0</v>
      </c>
      <c r="D91" s="93"/>
      <c r="E91" s="93">
        <f t="shared" si="3"/>
        <v>0</v>
      </c>
    </row>
    <row r="92" spans="1:5" x14ac:dyDescent="0.25">
      <c r="A92" s="93"/>
      <c r="B92" s="93">
        <v>116939.85</v>
      </c>
      <c r="C92" s="93">
        <f>SUM(A92:B92)</f>
        <v>116939.85</v>
      </c>
      <c r="D92" s="93">
        <v>1388554</v>
      </c>
      <c r="E92" s="93">
        <f t="shared" si="3"/>
        <v>1505493.85</v>
      </c>
    </row>
    <row r="93" spans="1:5" x14ac:dyDescent="0.25">
      <c r="A93" s="93"/>
      <c r="B93" s="93"/>
      <c r="C93" s="93">
        <v>0</v>
      </c>
      <c r="D93" s="93">
        <f>250000-250000</f>
        <v>0</v>
      </c>
      <c r="E93" s="93">
        <f t="shared" si="3"/>
        <v>0</v>
      </c>
    </row>
    <row r="94" spans="1:5" x14ac:dyDescent="0.25">
      <c r="A94" s="93"/>
      <c r="B94" s="93"/>
      <c r="C94" s="93">
        <v>0</v>
      </c>
      <c r="D94" s="93"/>
      <c r="E94" s="93">
        <f t="shared" si="3"/>
        <v>0</v>
      </c>
    </row>
    <row r="95" spans="1:5" x14ac:dyDescent="0.25">
      <c r="A95" s="93"/>
      <c r="B95" s="93"/>
      <c r="C95" s="93"/>
      <c r="D95" s="93">
        <v>100000</v>
      </c>
      <c r="E95" s="93">
        <f t="shared" si="3"/>
        <v>100000</v>
      </c>
    </row>
    <row r="96" spans="1:5" x14ac:dyDescent="0.25">
      <c r="A96" s="93"/>
      <c r="B96" s="93"/>
      <c r="C96" s="93">
        <v>0</v>
      </c>
      <c r="D96" s="93"/>
      <c r="E96" s="93">
        <f t="shared" si="3"/>
        <v>0</v>
      </c>
    </row>
    <row r="97" spans="1:5" x14ac:dyDescent="0.25">
      <c r="A97" s="93"/>
      <c r="B97" s="93">
        <v>205000</v>
      </c>
      <c r="C97" s="93">
        <f>SUM(A97:B97)</f>
        <v>205000</v>
      </c>
      <c r="D97" s="93">
        <v>577788</v>
      </c>
      <c r="E97" s="93">
        <f t="shared" si="3"/>
        <v>782788</v>
      </c>
    </row>
    <row r="98" spans="1:5" x14ac:dyDescent="0.25">
      <c r="A98" s="93">
        <v>1531291.06</v>
      </c>
      <c r="B98" s="93">
        <v>26197.5</v>
      </c>
      <c r="C98" s="93">
        <f>SUM(A98:B98)</f>
        <v>1557488.56</v>
      </c>
      <c r="D98" s="93">
        <v>3816</v>
      </c>
      <c r="E98" s="93">
        <f t="shared" si="3"/>
        <v>1561304.56</v>
      </c>
    </row>
    <row r="99" spans="1:5" x14ac:dyDescent="0.25">
      <c r="A99" s="93"/>
      <c r="B99" s="93"/>
      <c r="C99" s="93">
        <v>0</v>
      </c>
      <c r="D99" s="93"/>
      <c r="E99" s="93">
        <f t="shared" si="3"/>
        <v>0</v>
      </c>
    </row>
    <row r="100" spans="1:5" x14ac:dyDescent="0.25">
      <c r="A100" s="93"/>
      <c r="B100" s="93"/>
      <c r="C100" s="93">
        <v>0</v>
      </c>
      <c r="D100" s="93">
        <f>230000</f>
        <v>230000</v>
      </c>
      <c r="E100" s="93">
        <f t="shared" si="3"/>
        <v>230000</v>
      </c>
    </row>
    <row r="101" spans="1:5" x14ac:dyDescent="0.25">
      <c r="A101" s="93"/>
      <c r="B101" s="93"/>
      <c r="C101" s="93">
        <v>0</v>
      </c>
      <c r="D101" s="93"/>
      <c r="E101" s="93">
        <f t="shared" si="3"/>
        <v>0</v>
      </c>
    </row>
    <row r="102" spans="1:5" x14ac:dyDescent="0.25">
      <c r="A102" s="93"/>
      <c r="B102" s="93">
        <v>0</v>
      </c>
      <c r="C102" s="93">
        <f>SUM(A102:B102)</f>
        <v>0</v>
      </c>
      <c r="D102" s="93">
        <v>75000</v>
      </c>
      <c r="E102" s="93">
        <f t="shared" si="3"/>
        <v>75000</v>
      </c>
    </row>
    <row r="103" spans="1:5" x14ac:dyDescent="0.25">
      <c r="A103" s="93">
        <v>7503.68</v>
      </c>
      <c r="B103" s="93">
        <v>0</v>
      </c>
      <c r="C103" s="93">
        <f>SUM(A103:B103)</f>
        <v>7503.68</v>
      </c>
      <c r="D103" s="93">
        <v>92496</v>
      </c>
      <c r="E103" s="93">
        <f t="shared" si="3"/>
        <v>99999.679999999993</v>
      </c>
    </row>
    <row r="104" spans="1:5" x14ac:dyDescent="0.25">
      <c r="A104" s="93"/>
      <c r="B104" s="93">
        <v>3862</v>
      </c>
      <c r="C104" s="93">
        <f>SUM(A104:B104)</f>
        <v>3862</v>
      </c>
      <c r="D104" s="93">
        <v>2296138</v>
      </c>
      <c r="E104" s="93">
        <f t="shared" si="3"/>
        <v>2300000</v>
      </c>
    </row>
    <row r="105" spans="1:5" x14ac:dyDescent="0.25">
      <c r="A105" s="93"/>
      <c r="B105" s="93">
        <v>8153</v>
      </c>
      <c r="C105" s="93">
        <f t="shared" ref="C105:C108" si="4">SUM(A105:B105)</f>
        <v>8153</v>
      </c>
      <c r="D105" s="93">
        <v>57847</v>
      </c>
      <c r="E105" s="93">
        <f t="shared" si="3"/>
        <v>66000</v>
      </c>
    </row>
    <row r="106" spans="1:5" x14ac:dyDescent="0.25">
      <c r="A106" s="93"/>
      <c r="B106" s="93"/>
      <c r="C106" s="93">
        <f t="shared" si="4"/>
        <v>0</v>
      </c>
      <c r="D106" s="93">
        <f>39000</f>
        <v>39000</v>
      </c>
      <c r="E106" s="93">
        <f t="shared" si="3"/>
        <v>39000</v>
      </c>
    </row>
    <row r="107" spans="1:5" x14ac:dyDescent="0.25">
      <c r="A107" s="93"/>
      <c r="B107" s="93"/>
      <c r="C107" s="93">
        <f t="shared" si="4"/>
        <v>0</v>
      </c>
      <c r="D107" s="93">
        <v>0</v>
      </c>
      <c r="E107" s="93">
        <f t="shared" si="3"/>
        <v>0</v>
      </c>
    </row>
    <row r="108" spans="1:5" x14ac:dyDescent="0.25">
      <c r="A108" s="93"/>
      <c r="B108" s="93"/>
      <c r="C108" s="93">
        <f t="shared" si="4"/>
        <v>0</v>
      </c>
      <c r="D108" s="93">
        <v>40000</v>
      </c>
      <c r="E108" s="93">
        <f t="shared" si="3"/>
        <v>40000</v>
      </c>
    </row>
    <row r="109" spans="1:5" x14ac:dyDescent="0.25">
      <c r="A109" s="93">
        <v>0</v>
      </c>
      <c r="B109" s="93">
        <v>0</v>
      </c>
      <c r="C109" s="93">
        <f>SUM(A109:B109)</f>
        <v>0</v>
      </c>
      <c r="D109" s="93">
        <v>200000</v>
      </c>
      <c r="E109" s="93">
        <f t="shared" si="3"/>
        <v>200000</v>
      </c>
    </row>
    <row r="110" spans="1:5" x14ac:dyDescent="0.25">
      <c r="A110" s="93">
        <v>94650</v>
      </c>
      <c r="B110" s="93">
        <v>218473.98</v>
      </c>
      <c r="C110" s="93">
        <f>SUM(A110:B110)</f>
        <v>313123.98</v>
      </c>
      <c r="D110" s="93">
        <v>4886876</v>
      </c>
      <c r="E110" s="93">
        <f t="shared" si="3"/>
        <v>5199999.9800000004</v>
      </c>
    </row>
    <row r="111" spans="1:5" x14ac:dyDescent="0.25">
      <c r="A111" s="93"/>
      <c r="B111" s="93"/>
      <c r="C111" s="93">
        <v>0</v>
      </c>
      <c r="D111" s="93"/>
      <c r="E111" s="93">
        <f t="shared" si="3"/>
        <v>0</v>
      </c>
    </row>
    <row r="112" spans="1:5" x14ac:dyDescent="0.25">
      <c r="A112" s="93"/>
      <c r="B112" s="93"/>
      <c r="C112" s="93">
        <v>0</v>
      </c>
      <c r="D112" s="93"/>
      <c r="E112" s="93">
        <f t="shared" si="3"/>
        <v>0</v>
      </c>
    </row>
    <row r="113" spans="1:5" x14ac:dyDescent="0.25">
      <c r="A113" s="93"/>
      <c r="B113" s="93"/>
      <c r="C113" s="93">
        <v>0</v>
      </c>
      <c r="D113" s="93"/>
      <c r="E113" s="93">
        <f t="shared" si="3"/>
        <v>0</v>
      </c>
    </row>
    <row r="114" spans="1:5" x14ac:dyDescent="0.25">
      <c r="A114" s="93"/>
      <c r="B114" s="93"/>
      <c r="C114" s="93">
        <v>0</v>
      </c>
      <c r="D114" s="93"/>
      <c r="E114" s="93">
        <f t="shared" si="3"/>
        <v>0</v>
      </c>
    </row>
    <row r="115" spans="1:5" x14ac:dyDescent="0.25">
      <c r="A115" s="93"/>
      <c r="B115" s="93"/>
      <c r="C115" s="93">
        <v>0</v>
      </c>
      <c r="D115" s="93"/>
      <c r="E115" s="93">
        <f t="shared" si="3"/>
        <v>0</v>
      </c>
    </row>
    <row r="116" spans="1:5" x14ac:dyDescent="0.25">
      <c r="A116" s="93"/>
      <c r="B116" s="93">
        <v>36016.97</v>
      </c>
      <c r="C116" s="93">
        <f>SUM(A116:B116)</f>
        <v>36016.97</v>
      </c>
      <c r="D116" s="93">
        <v>138983</v>
      </c>
      <c r="E116" s="93">
        <f t="shared" si="3"/>
        <v>174999.97</v>
      </c>
    </row>
    <row r="117" spans="1:5" x14ac:dyDescent="0.25">
      <c r="A117" s="93"/>
      <c r="B117" s="93"/>
      <c r="C117" s="93">
        <v>0</v>
      </c>
      <c r="D117" s="93"/>
      <c r="E117" s="93">
        <f t="shared" si="3"/>
        <v>0</v>
      </c>
    </row>
    <row r="118" spans="1:5" x14ac:dyDescent="0.25">
      <c r="A118" s="93"/>
      <c r="B118" s="93"/>
      <c r="C118" s="93">
        <v>0</v>
      </c>
      <c r="D118" s="93"/>
      <c r="E118" s="93">
        <f t="shared" si="3"/>
        <v>0</v>
      </c>
    </row>
    <row r="119" spans="1:5" x14ac:dyDescent="0.25">
      <c r="A119" s="93"/>
      <c r="B119" s="93"/>
      <c r="C119" s="93">
        <v>0</v>
      </c>
      <c r="D119" s="93"/>
      <c r="E119" s="93">
        <f t="shared" si="3"/>
        <v>0</v>
      </c>
    </row>
    <row r="120" spans="1:5" x14ac:dyDescent="0.25">
      <c r="A120" s="93"/>
      <c r="B120" s="93">
        <v>385896.84</v>
      </c>
      <c r="C120" s="93">
        <f>SUM(A120:B120)</f>
        <v>385896.84</v>
      </c>
      <c r="D120" s="93">
        <v>5368</v>
      </c>
      <c r="E120" s="93">
        <f t="shared" si="3"/>
        <v>391264.84</v>
      </c>
    </row>
    <row r="121" spans="1:5" x14ac:dyDescent="0.25">
      <c r="A121" s="93"/>
      <c r="B121" s="93">
        <v>207390</v>
      </c>
      <c r="C121" s="93">
        <f>SUM(A121:B121)</f>
        <v>207390</v>
      </c>
      <c r="D121" s="93">
        <v>0</v>
      </c>
      <c r="E121" s="93">
        <f t="shared" si="3"/>
        <v>207390</v>
      </c>
    </row>
    <row r="122" spans="1:5" x14ac:dyDescent="0.25">
      <c r="A122" s="93"/>
      <c r="B122" s="93"/>
      <c r="C122" s="93">
        <v>0</v>
      </c>
      <c r="D122" s="93"/>
      <c r="E122" s="93">
        <f t="shared" si="3"/>
        <v>0</v>
      </c>
    </row>
    <row r="123" spans="1:5" x14ac:dyDescent="0.25">
      <c r="A123" s="93">
        <v>699432.08</v>
      </c>
      <c r="B123" s="93">
        <v>0.71</v>
      </c>
      <c r="C123" s="93">
        <f>SUM(A123:B123)</f>
        <v>699432.78999999992</v>
      </c>
      <c r="D123" s="93">
        <v>57209</v>
      </c>
      <c r="E123" s="93">
        <f t="shared" si="3"/>
        <v>756641.78999999992</v>
      </c>
    </row>
    <row r="124" spans="1:5" x14ac:dyDescent="0.25">
      <c r="A124" s="93">
        <v>19292</v>
      </c>
      <c r="B124" s="93">
        <v>248332.75</v>
      </c>
      <c r="C124" s="93">
        <f>SUM(A124:B124)</f>
        <v>267624.75</v>
      </c>
      <c r="D124" s="93">
        <v>1047571</v>
      </c>
      <c r="E124" s="93">
        <f t="shared" si="3"/>
        <v>1315195.75</v>
      </c>
    </row>
    <row r="125" spans="1:5" x14ac:dyDescent="0.25">
      <c r="A125" s="93">
        <v>7744</v>
      </c>
      <c r="B125" s="93">
        <v>67061.25</v>
      </c>
      <c r="C125" s="93">
        <f>SUM(A125:B125)</f>
        <v>74805.25</v>
      </c>
      <c r="D125" s="93">
        <v>1125195</v>
      </c>
      <c r="E125" s="93">
        <f t="shared" si="3"/>
        <v>1200000.25</v>
      </c>
    </row>
    <row r="126" spans="1:5" x14ac:dyDescent="0.25">
      <c r="A126" s="93"/>
      <c r="B126" s="93"/>
      <c r="C126" s="93">
        <v>0</v>
      </c>
      <c r="D126" s="93">
        <f>735000-381509</f>
        <v>353491</v>
      </c>
      <c r="E126" s="93">
        <f t="shared" si="3"/>
        <v>353491</v>
      </c>
    </row>
    <row r="127" spans="1:5" x14ac:dyDescent="0.25">
      <c r="A127" s="93"/>
      <c r="B127" s="93"/>
      <c r="C127" s="93">
        <v>0</v>
      </c>
      <c r="D127" s="93"/>
      <c r="E127" s="93">
        <f t="shared" si="3"/>
        <v>0</v>
      </c>
    </row>
    <row r="128" spans="1:5" x14ac:dyDescent="0.25">
      <c r="A128" s="93">
        <v>75262.5</v>
      </c>
      <c r="B128" s="93">
        <v>0</v>
      </c>
      <c r="C128" s="93">
        <f>SUM(A128:B128)</f>
        <v>75262.5</v>
      </c>
      <c r="D128" s="93">
        <v>374738</v>
      </c>
      <c r="E128" s="93">
        <f t="shared" si="3"/>
        <v>450000.5</v>
      </c>
    </row>
    <row r="129" spans="1:5" x14ac:dyDescent="0.25">
      <c r="A129" s="93"/>
      <c r="B129" s="93"/>
      <c r="C129" s="93">
        <v>0</v>
      </c>
      <c r="D129" s="93">
        <v>200000</v>
      </c>
      <c r="E129" s="93">
        <f t="shared" si="3"/>
        <v>200000</v>
      </c>
    </row>
    <row r="130" spans="1:5" x14ac:dyDescent="0.25">
      <c r="A130" s="93">
        <v>1035674.04</v>
      </c>
      <c r="B130" s="93">
        <v>101998</v>
      </c>
      <c r="C130" s="93">
        <f>SUM(A130:B130)</f>
        <v>1137672.04</v>
      </c>
      <c r="D130" s="93">
        <v>11</v>
      </c>
      <c r="E130" s="93">
        <f t="shared" si="3"/>
        <v>1137683.04</v>
      </c>
    </row>
    <row r="131" spans="1:5" x14ac:dyDescent="0.25">
      <c r="A131" s="93"/>
      <c r="B131" s="93"/>
      <c r="C131" s="93"/>
      <c r="D131" s="93">
        <v>250000</v>
      </c>
      <c r="E131" s="93">
        <f t="shared" si="3"/>
        <v>250000</v>
      </c>
    </row>
    <row r="132" spans="1:5" x14ac:dyDescent="0.25">
      <c r="A132" s="93"/>
      <c r="B132" s="93"/>
      <c r="C132" s="93">
        <f t="shared" ref="C132:C163" si="5">SUM(A132:B132)</f>
        <v>0</v>
      </c>
      <c r="D132" s="93">
        <v>50000</v>
      </c>
      <c r="E132" s="93">
        <f t="shared" si="3"/>
        <v>50000</v>
      </c>
    </row>
    <row r="133" spans="1:5" x14ac:dyDescent="0.25">
      <c r="A133" s="93"/>
      <c r="B133" s="93"/>
      <c r="C133" s="93">
        <f t="shared" si="5"/>
        <v>0</v>
      </c>
      <c r="D133" s="93"/>
      <c r="E133" s="93">
        <f t="shared" si="3"/>
        <v>0</v>
      </c>
    </row>
    <row r="134" spans="1:5" x14ac:dyDescent="0.25">
      <c r="A134" s="93"/>
      <c r="B134" s="93"/>
      <c r="C134" s="93">
        <f t="shared" si="5"/>
        <v>0</v>
      </c>
      <c r="D134" s="93"/>
      <c r="E134" s="93">
        <f t="shared" si="3"/>
        <v>0</v>
      </c>
    </row>
    <row r="135" spans="1:5" x14ac:dyDescent="0.25">
      <c r="A135" s="93"/>
      <c r="B135" s="93"/>
      <c r="C135" s="93">
        <f t="shared" si="5"/>
        <v>0</v>
      </c>
      <c r="D135" s="93"/>
      <c r="E135" s="93">
        <f t="shared" si="3"/>
        <v>0</v>
      </c>
    </row>
    <row r="136" spans="1:5" x14ac:dyDescent="0.25">
      <c r="A136" s="93"/>
      <c r="B136" s="93"/>
      <c r="C136" s="93">
        <f t="shared" si="5"/>
        <v>0</v>
      </c>
      <c r="D136" s="93"/>
      <c r="E136" s="93">
        <f t="shared" si="3"/>
        <v>0</v>
      </c>
    </row>
    <row r="137" spans="1:5" x14ac:dyDescent="0.25">
      <c r="A137" s="93"/>
      <c r="B137" s="93"/>
      <c r="C137" s="93">
        <f t="shared" si="5"/>
        <v>0</v>
      </c>
      <c r="D137" s="93"/>
      <c r="E137" s="93">
        <f t="shared" si="3"/>
        <v>0</v>
      </c>
    </row>
    <row r="138" spans="1:5" x14ac:dyDescent="0.25">
      <c r="A138" s="93"/>
      <c r="B138" s="93"/>
      <c r="C138" s="93">
        <f t="shared" si="5"/>
        <v>0</v>
      </c>
      <c r="D138" s="93"/>
      <c r="E138" s="93">
        <f t="shared" ref="E138:E149" si="6">SUM(C138:D138)</f>
        <v>0</v>
      </c>
    </row>
    <row r="139" spans="1:5" x14ac:dyDescent="0.25">
      <c r="A139" s="93"/>
      <c r="B139" s="93"/>
      <c r="C139" s="93">
        <f t="shared" si="5"/>
        <v>0</v>
      </c>
      <c r="D139" s="93"/>
      <c r="E139" s="93">
        <f t="shared" si="6"/>
        <v>0</v>
      </c>
    </row>
    <row r="140" spans="1:5" x14ac:dyDescent="0.25">
      <c r="A140" s="93"/>
      <c r="B140" s="93"/>
      <c r="C140" s="93">
        <f t="shared" si="5"/>
        <v>0</v>
      </c>
      <c r="D140" s="93"/>
      <c r="E140" s="93">
        <f t="shared" si="6"/>
        <v>0</v>
      </c>
    </row>
    <row r="141" spans="1:5" x14ac:dyDescent="0.25">
      <c r="A141" s="93"/>
      <c r="B141" s="93"/>
      <c r="C141" s="93">
        <f t="shared" si="5"/>
        <v>0</v>
      </c>
      <c r="D141" s="93"/>
      <c r="E141" s="93">
        <f t="shared" si="6"/>
        <v>0</v>
      </c>
    </row>
    <row r="142" spans="1:5" x14ac:dyDescent="0.25">
      <c r="A142" s="93">
        <v>324953.71999999997</v>
      </c>
      <c r="B142" s="93">
        <v>23660.25</v>
      </c>
      <c r="C142" s="93">
        <f t="shared" si="5"/>
        <v>348613.97</v>
      </c>
      <c r="D142" s="93">
        <v>51387</v>
      </c>
      <c r="E142" s="93">
        <f t="shared" si="6"/>
        <v>400000.97</v>
      </c>
    </row>
    <row r="143" spans="1:5" x14ac:dyDescent="0.25">
      <c r="A143" s="93"/>
      <c r="B143" s="93"/>
      <c r="C143" s="93">
        <f t="shared" si="5"/>
        <v>0</v>
      </c>
      <c r="D143" s="93"/>
      <c r="E143" s="93">
        <f t="shared" si="6"/>
        <v>0</v>
      </c>
    </row>
    <row r="144" spans="1:5" x14ac:dyDescent="0.25">
      <c r="A144" s="93"/>
      <c r="B144" s="93"/>
      <c r="C144" s="93">
        <f t="shared" si="5"/>
        <v>0</v>
      </c>
      <c r="D144" s="93"/>
      <c r="E144" s="93">
        <f t="shared" si="6"/>
        <v>0</v>
      </c>
    </row>
    <row r="145" spans="1:5" x14ac:dyDescent="0.25">
      <c r="A145" s="93"/>
      <c r="B145" s="93"/>
      <c r="C145" s="93">
        <f t="shared" si="5"/>
        <v>0</v>
      </c>
      <c r="D145" s="93"/>
      <c r="E145" s="93">
        <f t="shared" si="6"/>
        <v>0</v>
      </c>
    </row>
    <row r="146" spans="1:5" x14ac:dyDescent="0.25">
      <c r="A146" s="93">
        <v>676792.04</v>
      </c>
      <c r="B146" s="93">
        <v>31566</v>
      </c>
      <c r="C146" s="93">
        <f t="shared" si="5"/>
        <v>708358.04</v>
      </c>
      <c r="D146" s="93">
        <v>241642</v>
      </c>
      <c r="E146" s="93">
        <f t="shared" si="6"/>
        <v>950000.04</v>
      </c>
    </row>
    <row r="147" spans="1:5" x14ac:dyDescent="0.25">
      <c r="A147" s="93"/>
      <c r="B147" s="93"/>
      <c r="C147" s="93">
        <f t="shared" si="5"/>
        <v>0</v>
      </c>
      <c r="D147" s="93"/>
      <c r="E147" s="93">
        <f t="shared" si="6"/>
        <v>0</v>
      </c>
    </row>
    <row r="148" spans="1:5" x14ac:dyDescent="0.25">
      <c r="A148" s="93"/>
      <c r="B148" s="93"/>
      <c r="C148" s="93">
        <f t="shared" si="5"/>
        <v>0</v>
      </c>
      <c r="D148" s="93">
        <v>0</v>
      </c>
      <c r="E148" s="93">
        <f t="shared" si="6"/>
        <v>0</v>
      </c>
    </row>
    <row r="149" spans="1:5" x14ac:dyDescent="0.25">
      <c r="A149" s="93"/>
      <c r="B149" s="93"/>
      <c r="C149" s="93">
        <f t="shared" si="5"/>
        <v>0</v>
      </c>
      <c r="D149" s="93">
        <v>298617</v>
      </c>
      <c r="E149" s="93">
        <f t="shared" si="6"/>
        <v>298617</v>
      </c>
    </row>
    <row r="150" spans="1:5" x14ac:dyDescent="0.25">
      <c r="A150" s="93"/>
      <c r="B150" s="93">
        <v>1831.48</v>
      </c>
      <c r="C150" s="93">
        <f t="shared" si="5"/>
        <v>1831.48</v>
      </c>
      <c r="D150" s="93">
        <v>872214</v>
      </c>
      <c r="E150" s="93">
        <f t="shared" ref="E150:E218" si="7">SUM(C150:D150)</f>
        <v>874045.48</v>
      </c>
    </row>
    <row r="151" spans="1:5" x14ac:dyDescent="0.25">
      <c r="A151" s="93"/>
      <c r="B151" s="93"/>
      <c r="C151" s="93">
        <f t="shared" si="5"/>
        <v>0</v>
      </c>
      <c r="D151" s="93"/>
      <c r="E151" s="93">
        <f t="shared" si="7"/>
        <v>0</v>
      </c>
    </row>
    <row r="152" spans="1:5" x14ac:dyDescent="0.25">
      <c r="A152" s="93"/>
      <c r="B152" s="93"/>
      <c r="C152" s="93">
        <f t="shared" si="5"/>
        <v>0</v>
      </c>
      <c r="D152" s="93"/>
      <c r="E152" s="93">
        <f t="shared" si="7"/>
        <v>0</v>
      </c>
    </row>
    <row r="153" spans="1:5" x14ac:dyDescent="0.25">
      <c r="A153" s="93"/>
      <c r="B153" s="93"/>
      <c r="C153" s="93">
        <f t="shared" si="5"/>
        <v>0</v>
      </c>
      <c r="D153" s="93"/>
      <c r="E153" s="93"/>
    </row>
    <row r="154" spans="1:5" x14ac:dyDescent="0.25">
      <c r="A154" s="93"/>
      <c r="B154" s="93"/>
      <c r="C154" s="93">
        <f t="shared" si="5"/>
        <v>0</v>
      </c>
      <c r="D154" s="93"/>
      <c r="E154" s="93">
        <f t="shared" si="7"/>
        <v>0</v>
      </c>
    </row>
    <row r="155" spans="1:5" x14ac:dyDescent="0.25">
      <c r="A155" s="93"/>
      <c r="B155" s="93"/>
      <c r="C155" s="93">
        <f t="shared" si="5"/>
        <v>0</v>
      </c>
      <c r="D155" s="93"/>
      <c r="E155" s="93">
        <f t="shared" si="7"/>
        <v>0</v>
      </c>
    </row>
    <row r="156" spans="1:5" x14ac:dyDescent="0.25">
      <c r="A156" s="93">
        <v>14225</v>
      </c>
      <c r="B156" s="93"/>
      <c r="C156" s="93">
        <f t="shared" si="5"/>
        <v>14225</v>
      </c>
      <c r="D156" s="93">
        <v>2500</v>
      </c>
      <c r="E156" s="93">
        <f t="shared" si="7"/>
        <v>16725</v>
      </c>
    </row>
    <row r="157" spans="1:5" x14ac:dyDescent="0.25">
      <c r="A157" s="93">
        <v>31983.96</v>
      </c>
      <c r="B157" s="93"/>
      <c r="C157" s="93">
        <f t="shared" si="5"/>
        <v>31983.96</v>
      </c>
      <c r="D157" s="93">
        <v>171</v>
      </c>
      <c r="E157" s="93">
        <f t="shared" si="7"/>
        <v>32154.959999999999</v>
      </c>
    </row>
    <row r="158" spans="1:5" x14ac:dyDescent="0.25">
      <c r="A158" s="93">
        <v>26971.439999999999</v>
      </c>
      <c r="B158" s="93"/>
      <c r="C158" s="93">
        <f t="shared" si="5"/>
        <v>26971.439999999999</v>
      </c>
      <c r="D158" s="93">
        <v>1520</v>
      </c>
      <c r="E158" s="93">
        <f t="shared" si="7"/>
        <v>28491.439999999999</v>
      </c>
    </row>
    <row r="159" spans="1:5" x14ac:dyDescent="0.25">
      <c r="A159" s="93">
        <v>26692.89</v>
      </c>
      <c r="B159" s="93"/>
      <c r="C159" s="93">
        <f t="shared" si="5"/>
        <v>26692.89</v>
      </c>
      <c r="D159" s="93">
        <v>7825</v>
      </c>
      <c r="E159" s="93">
        <f t="shared" si="7"/>
        <v>34517.89</v>
      </c>
    </row>
    <row r="160" spans="1:5" x14ac:dyDescent="0.25">
      <c r="A160" s="93">
        <v>26883.64</v>
      </c>
      <c r="B160" s="93"/>
      <c r="C160" s="93">
        <f t="shared" si="5"/>
        <v>26883.64</v>
      </c>
      <c r="D160" s="93">
        <v>4071</v>
      </c>
      <c r="E160" s="93">
        <f t="shared" si="7"/>
        <v>30954.639999999999</v>
      </c>
    </row>
    <row r="161" spans="1:5" x14ac:dyDescent="0.25">
      <c r="A161" s="93">
        <v>30692.89</v>
      </c>
      <c r="B161" s="93"/>
      <c r="C161" s="93">
        <f t="shared" si="5"/>
        <v>30692.89</v>
      </c>
      <c r="D161" s="93">
        <v>1462</v>
      </c>
      <c r="E161" s="93">
        <f t="shared" si="7"/>
        <v>32154.89</v>
      </c>
    </row>
    <row r="162" spans="1:5" x14ac:dyDescent="0.25">
      <c r="A162" s="93">
        <v>13963.8</v>
      </c>
      <c r="B162" s="93">
        <v>0</v>
      </c>
      <c r="C162" s="93">
        <f t="shared" si="5"/>
        <v>13963.8</v>
      </c>
      <c r="D162" s="93">
        <v>2036</v>
      </c>
      <c r="E162" s="93">
        <f t="shared" si="7"/>
        <v>15999.8</v>
      </c>
    </row>
    <row r="163" spans="1:5" x14ac:dyDescent="0.25">
      <c r="A163" s="93"/>
      <c r="B163" s="93"/>
      <c r="C163" s="93">
        <f t="shared" si="5"/>
        <v>0</v>
      </c>
      <c r="D163" s="93"/>
      <c r="E163" s="93">
        <f t="shared" si="7"/>
        <v>0</v>
      </c>
    </row>
    <row r="164" spans="1:5" x14ac:dyDescent="0.25">
      <c r="A164" s="93"/>
      <c r="B164" s="93">
        <v>225117</v>
      </c>
      <c r="C164" s="93">
        <f>SUM(A164:B164)</f>
        <v>225117</v>
      </c>
      <c r="D164" s="93">
        <v>622095</v>
      </c>
      <c r="E164" s="93">
        <f t="shared" si="7"/>
        <v>847212</v>
      </c>
    </row>
    <row r="165" spans="1:5" x14ac:dyDescent="0.25">
      <c r="A165" s="93"/>
      <c r="B165" s="93">
        <v>236757.78</v>
      </c>
      <c r="C165" s="93">
        <f>SUM(A165:B165)</f>
        <v>236757.78</v>
      </c>
      <c r="D165" s="93">
        <v>574044</v>
      </c>
      <c r="E165" s="93">
        <f t="shared" si="7"/>
        <v>810801.78</v>
      </c>
    </row>
    <row r="166" spans="1:5" x14ac:dyDescent="0.25">
      <c r="A166" s="93"/>
      <c r="B166" s="93">
        <v>91514.44</v>
      </c>
      <c r="C166" s="93">
        <f>SUM(A166:B166)</f>
        <v>91514.44</v>
      </c>
      <c r="D166" s="93">
        <v>1208486</v>
      </c>
      <c r="E166" s="93">
        <f t="shared" si="7"/>
        <v>1300000.44</v>
      </c>
    </row>
    <row r="167" spans="1:5" x14ac:dyDescent="0.25">
      <c r="A167" s="93"/>
      <c r="B167" s="93">
        <v>227120.04</v>
      </c>
      <c r="C167" s="93">
        <f>SUM(A167:B167)</f>
        <v>227120.04</v>
      </c>
      <c r="D167" s="93">
        <v>795659</v>
      </c>
      <c r="E167" s="93">
        <f t="shared" si="7"/>
        <v>1022779.04</v>
      </c>
    </row>
    <row r="168" spans="1:5" x14ac:dyDescent="0.25">
      <c r="A168" s="93"/>
      <c r="B168" s="93">
        <v>25452.44</v>
      </c>
      <c r="C168" s="93">
        <f>SUM(A168:B168)</f>
        <v>25452.44</v>
      </c>
      <c r="D168" s="93">
        <v>1974548</v>
      </c>
      <c r="E168" s="93">
        <f t="shared" si="7"/>
        <v>2000000.44</v>
      </c>
    </row>
    <row r="169" spans="1:5" x14ac:dyDescent="0.25">
      <c r="A169" s="93"/>
      <c r="B169" s="93"/>
      <c r="C169" s="93"/>
      <c r="D169" s="93"/>
      <c r="E169" s="93"/>
    </row>
    <row r="170" spans="1:5" x14ac:dyDescent="0.25">
      <c r="A170" s="93"/>
      <c r="B170" s="93"/>
      <c r="C170" s="93">
        <v>0</v>
      </c>
      <c r="D170" s="93"/>
      <c r="E170" s="93">
        <f t="shared" si="7"/>
        <v>0</v>
      </c>
    </row>
    <row r="171" spans="1:5" x14ac:dyDescent="0.25">
      <c r="A171" s="93"/>
      <c r="B171" s="93"/>
      <c r="C171" s="93">
        <v>0</v>
      </c>
      <c r="D171" s="93"/>
      <c r="E171" s="93">
        <f t="shared" si="7"/>
        <v>0</v>
      </c>
    </row>
    <row r="172" spans="1:5" x14ac:dyDescent="0.25">
      <c r="A172" s="93">
        <v>37918.43</v>
      </c>
      <c r="B172" s="93">
        <v>25</v>
      </c>
      <c r="C172" s="93">
        <f>SUM(A172:B172)</f>
        <v>37943.43</v>
      </c>
      <c r="D172" s="93">
        <v>12057</v>
      </c>
      <c r="E172" s="93">
        <f t="shared" si="7"/>
        <v>50000.43</v>
      </c>
    </row>
    <row r="173" spans="1:5" x14ac:dyDescent="0.25">
      <c r="A173" s="93">
        <v>7645</v>
      </c>
      <c r="B173" s="93">
        <v>0</v>
      </c>
      <c r="C173" s="93">
        <f>SUM(A173:B173)</f>
        <v>7645</v>
      </c>
      <c r="D173" s="93">
        <v>92355</v>
      </c>
      <c r="E173" s="93">
        <f t="shared" si="7"/>
        <v>100000</v>
      </c>
    </row>
    <row r="174" spans="1:5" x14ac:dyDescent="0.25">
      <c r="A174" s="93"/>
      <c r="B174" s="93"/>
      <c r="C174" s="93">
        <v>0</v>
      </c>
      <c r="D174" s="93"/>
      <c r="E174" s="93">
        <f t="shared" si="7"/>
        <v>0</v>
      </c>
    </row>
    <row r="175" spans="1:5" x14ac:dyDescent="0.25">
      <c r="A175" s="93">
        <v>3355</v>
      </c>
      <c r="B175" s="93">
        <v>105784.58</v>
      </c>
      <c r="C175" s="93">
        <f>SUM(A175:B175)</f>
        <v>109139.58</v>
      </c>
      <c r="D175" s="93">
        <v>6860</v>
      </c>
      <c r="E175" s="93">
        <f t="shared" si="7"/>
        <v>115999.58</v>
      </c>
    </row>
    <row r="176" spans="1:5" x14ac:dyDescent="0.25">
      <c r="A176" s="93"/>
      <c r="B176" s="93">
        <v>51804.13</v>
      </c>
      <c r="C176" s="93">
        <f>SUM(A176:B176)</f>
        <v>51804.13</v>
      </c>
      <c r="D176" s="93">
        <v>77696</v>
      </c>
      <c r="E176" s="93">
        <f t="shared" si="7"/>
        <v>129500.13</v>
      </c>
    </row>
    <row r="177" spans="1:5" x14ac:dyDescent="0.25">
      <c r="A177" s="93"/>
      <c r="B177" s="93"/>
      <c r="C177" s="93">
        <v>0</v>
      </c>
      <c r="D177" s="93">
        <v>0</v>
      </c>
      <c r="E177" s="93">
        <f t="shared" si="7"/>
        <v>0</v>
      </c>
    </row>
    <row r="178" spans="1:5" x14ac:dyDescent="0.25">
      <c r="A178" s="93"/>
      <c r="B178" s="93"/>
      <c r="C178" s="93">
        <v>0</v>
      </c>
      <c r="D178" s="93"/>
      <c r="E178" s="93">
        <f t="shared" si="7"/>
        <v>0</v>
      </c>
    </row>
    <row r="179" spans="1:5" x14ac:dyDescent="0.25">
      <c r="A179" s="93"/>
      <c r="B179" s="93"/>
      <c r="C179" s="93">
        <v>0</v>
      </c>
      <c r="D179" s="93"/>
      <c r="E179" s="93">
        <f t="shared" si="7"/>
        <v>0</v>
      </c>
    </row>
    <row r="180" spans="1:5" x14ac:dyDescent="0.25">
      <c r="A180" s="93"/>
      <c r="B180" s="93"/>
      <c r="C180" s="93">
        <v>0</v>
      </c>
      <c r="D180" s="93">
        <v>200000</v>
      </c>
      <c r="E180" s="93">
        <f t="shared" si="7"/>
        <v>200000</v>
      </c>
    </row>
    <row r="181" spans="1:5" x14ac:dyDescent="0.25">
      <c r="A181" s="93">
        <v>215323.34</v>
      </c>
      <c r="B181" s="93">
        <v>101420.7</v>
      </c>
      <c r="C181" s="93">
        <f>SUM(A181:B181)</f>
        <v>316744.03999999998</v>
      </c>
      <c r="D181" s="93">
        <v>31256</v>
      </c>
      <c r="E181" s="93">
        <f t="shared" si="7"/>
        <v>348000.04</v>
      </c>
    </row>
    <row r="182" spans="1:5" x14ac:dyDescent="0.25">
      <c r="A182" s="93">
        <v>226715.35</v>
      </c>
      <c r="B182" s="93">
        <v>0</v>
      </c>
      <c r="C182" s="93">
        <f>SUM(A182:B182)</f>
        <v>226715.35</v>
      </c>
      <c r="D182" s="93">
        <v>73284</v>
      </c>
      <c r="E182" s="93">
        <f t="shared" si="7"/>
        <v>299999.34999999998</v>
      </c>
    </row>
    <row r="183" spans="1:5" x14ac:dyDescent="0.25">
      <c r="A183" s="93"/>
      <c r="B183" s="93">
        <v>152693.56</v>
      </c>
      <c r="C183" s="93">
        <f>SUM(A183:B183)</f>
        <v>152693.56</v>
      </c>
      <c r="D183" s="93">
        <v>7306</v>
      </c>
      <c r="E183" s="93">
        <f t="shared" si="7"/>
        <v>159999.56</v>
      </c>
    </row>
    <row r="184" spans="1:5" x14ac:dyDescent="0.25">
      <c r="A184" s="93"/>
      <c r="B184" s="93">
        <v>36371.24</v>
      </c>
      <c r="C184" s="93">
        <f>SUM(A184:B184)</f>
        <v>36371.24</v>
      </c>
      <c r="D184" s="93">
        <v>30628</v>
      </c>
      <c r="E184" s="93">
        <f t="shared" si="7"/>
        <v>66999.239999999991</v>
      </c>
    </row>
    <row r="185" spans="1:5" x14ac:dyDescent="0.25">
      <c r="A185" s="93"/>
      <c r="B185" s="93">
        <v>89077.83</v>
      </c>
      <c r="C185" s="93">
        <f>SUM(A185:B185)</f>
        <v>89077.83</v>
      </c>
      <c r="D185" s="93">
        <v>110922</v>
      </c>
      <c r="E185" s="93">
        <f t="shared" si="7"/>
        <v>199999.83000000002</v>
      </c>
    </row>
    <row r="186" spans="1:5" x14ac:dyDescent="0.25">
      <c r="A186" s="93"/>
      <c r="B186" s="93"/>
      <c r="C186" s="93"/>
      <c r="D186" s="93">
        <v>25000</v>
      </c>
      <c r="E186" s="93">
        <f t="shared" si="7"/>
        <v>25000</v>
      </c>
    </row>
    <row r="187" spans="1:5" x14ac:dyDescent="0.25">
      <c r="A187" s="93"/>
      <c r="B187" s="93"/>
      <c r="C187" s="93">
        <v>0</v>
      </c>
      <c r="D187" s="93">
        <v>6519298</v>
      </c>
      <c r="E187" s="93">
        <f t="shared" si="7"/>
        <v>6519298</v>
      </c>
    </row>
    <row r="188" spans="1:5" x14ac:dyDescent="0.25">
      <c r="A188" s="93"/>
      <c r="B188" s="93"/>
      <c r="C188" s="93">
        <v>0</v>
      </c>
      <c r="D188" s="93"/>
      <c r="E188" s="93">
        <f t="shared" si="7"/>
        <v>0</v>
      </c>
    </row>
    <row r="189" spans="1:5" x14ac:dyDescent="0.25">
      <c r="A189" s="93"/>
      <c r="B189" s="93"/>
      <c r="C189" s="93"/>
      <c r="D189" s="93"/>
      <c r="E189" s="93">
        <f t="shared" si="7"/>
        <v>0</v>
      </c>
    </row>
    <row r="190" spans="1:5" x14ac:dyDescent="0.25">
      <c r="A190" s="93"/>
      <c r="B190" s="93"/>
      <c r="C190" s="93">
        <v>0</v>
      </c>
      <c r="D190" s="93"/>
      <c r="E190" s="93">
        <f t="shared" si="7"/>
        <v>0</v>
      </c>
    </row>
    <row r="191" spans="1:5" x14ac:dyDescent="0.25">
      <c r="A191" s="93"/>
      <c r="B191" s="93">
        <v>28797.54</v>
      </c>
      <c r="C191" s="93">
        <f>SUM(A191:B191)</f>
        <v>28797.54</v>
      </c>
      <c r="D191" s="93">
        <v>752603</v>
      </c>
      <c r="E191" s="93">
        <f>SUM(C191:D191)</f>
        <v>781400.54</v>
      </c>
    </row>
    <row r="192" spans="1:5" x14ac:dyDescent="0.25">
      <c r="A192" s="93">
        <v>4213480.41</v>
      </c>
      <c r="B192" s="93">
        <v>866490.33</v>
      </c>
      <c r="C192" s="93">
        <f>SUM(A192:B192)</f>
        <v>5079970.74</v>
      </c>
      <c r="D192" s="93">
        <v>153945</v>
      </c>
      <c r="E192" s="93">
        <f t="shared" si="7"/>
        <v>5233915.74</v>
      </c>
    </row>
    <row r="193" spans="1:5" x14ac:dyDescent="0.25">
      <c r="A193" s="93"/>
      <c r="B193" s="93"/>
      <c r="C193" s="93">
        <v>0</v>
      </c>
      <c r="D193" s="93"/>
      <c r="E193" s="93">
        <f t="shared" si="7"/>
        <v>0</v>
      </c>
    </row>
    <row r="194" spans="1:5" x14ac:dyDescent="0.25">
      <c r="A194" s="93">
        <v>2258676.29</v>
      </c>
      <c r="B194" s="93">
        <v>348419.61</v>
      </c>
      <c r="C194" s="93">
        <f>SUM(A194:B194)</f>
        <v>2607095.9</v>
      </c>
      <c r="D194" s="93">
        <v>200295</v>
      </c>
      <c r="E194" s="93">
        <f t="shared" si="7"/>
        <v>2807390.9</v>
      </c>
    </row>
    <row r="195" spans="1:5" x14ac:dyDescent="0.25">
      <c r="A195" s="93">
        <v>19960</v>
      </c>
      <c r="B195" s="93">
        <v>6556149.0899999999</v>
      </c>
      <c r="C195" s="93">
        <f>SUM(A195:B195)</f>
        <v>6576109.0899999999</v>
      </c>
      <c r="D195" s="93">
        <v>3384807</v>
      </c>
      <c r="E195" s="93">
        <f t="shared" si="7"/>
        <v>9960916.0899999999</v>
      </c>
    </row>
    <row r="196" spans="1:5" x14ac:dyDescent="0.25">
      <c r="A196" s="93"/>
      <c r="B196" s="93">
        <v>373.5</v>
      </c>
      <c r="C196" s="93">
        <f>SUM(A196:B196)</f>
        <v>373.5</v>
      </c>
      <c r="D196" s="93">
        <v>819627</v>
      </c>
      <c r="E196" s="93">
        <f t="shared" si="7"/>
        <v>820000.5</v>
      </c>
    </row>
    <row r="197" spans="1:5" x14ac:dyDescent="0.25">
      <c r="A197" s="93"/>
      <c r="B197" s="93"/>
      <c r="C197" s="93">
        <v>0</v>
      </c>
      <c r="D197" s="93"/>
      <c r="E197" s="93">
        <f t="shared" si="7"/>
        <v>0</v>
      </c>
    </row>
    <row r="198" spans="1:5" x14ac:dyDescent="0.25">
      <c r="A198" s="93"/>
      <c r="B198" s="93"/>
      <c r="C198" s="93">
        <v>0</v>
      </c>
      <c r="D198" s="93"/>
      <c r="E198" s="93">
        <f t="shared" si="7"/>
        <v>0</v>
      </c>
    </row>
    <row r="199" spans="1:5" x14ac:dyDescent="0.25">
      <c r="A199" s="93"/>
      <c r="B199" s="93"/>
      <c r="C199" s="93">
        <v>0</v>
      </c>
      <c r="D199" s="93"/>
      <c r="E199" s="93">
        <f t="shared" si="7"/>
        <v>0</v>
      </c>
    </row>
    <row r="200" spans="1:5" x14ac:dyDescent="0.25">
      <c r="A200" s="93"/>
      <c r="B200" s="93"/>
      <c r="C200" s="93">
        <v>0</v>
      </c>
      <c r="D200" s="93"/>
      <c r="E200" s="93">
        <f t="shared" si="7"/>
        <v>0</v>
      </c>
    </row>
    <row r="201" spans="1:5" x14ac:dyDescent="0.25">
      <c r="A201" s="93">
        <v>34916.9</v>
      </c>
      <c r="B201" s="93">
        <v>5919124.8300000001</v>
      </c>
      <c r="C201" s="93">
        <f t="shared" ref="C201:C206" si="8">SUM(A201:B201)</f>
        <v>5954041.7300000004</v>
      </c>
      <c r="D201" s="93">
        <v>7772905</v>
      </c>
      <c r="E201" s="93">
        <f t="shared" si="7"/>
        <v>13726946.73</v>
      </c>
    </row>
    <row r="202" spans="1:5" x14ac:dyDescent="0.25">
      <c r="A202" s="93">
        <v>7282.45</v>
      </c>
      <c r="B202" s="93">
        <v>336892.47</v>
      </c>
      <c r="C202" s="93">
        <f t="shared" si="8"/>
        <v>344174.92</v>
      </c>
      <c r="D202" s="93">
        <v>35356</v>
      </c>
      <c r="E202" s="93">
        <f t="shared" si="7"/>
        <v>379530.92</v>
      </c>
    </row>
    <row r="203" spans="1:5" x14ac:dyDescent="0.25">
      <c r="A203" s="93"/>
      <c r="B203" s="93">
        <v>94269.19</v>
      </c>
      <c r="C203" s="93">
        <f t="shared" si="8"/>
        <v>94269.19</v>
      </c>
      <c r="D203" s="93">
        <v>2730</v>
      </c>
      <c r="E203" s="93">
        <f t="shared" si="7"/>
        <v>96999.19</v>
      </c>
    </row>
    <row r="204" spans="1:5" x14ac:dyDescent="0.25">
      <c r="A204" s="93">
        <v>161002.65</v>
      </c>
      <c r="B204" s="93">
        <v>36551.93</v>
      </c>
      <c r="C204" s="93">
        <f t="shared" si="8"/>
        <v>197554.58</v>
      </c>
      <c r="D204" s="93">
        <v>90548</v>
      </c>
      <c r="E204" s="93">
        <f>SUM(C204:D204)</f>
        <v>288102.57999999996</v>
      </c>
    </row>
    <row r="205" spans="1:5" x14ac:dyDescent="0.25">
      <c r="A205" s="93">
        <v>1392431.69</v>
      </c>
      <c r="B205" s="93">
        <v>96867.07</v>
      </c>
      <c r="C205" s="93">
        <f t="shared" si="8"/>
        <v>1489298.76</v>
      </c>
      <c r="D205" s="93">
        <v>275952</v>
      </c>
      <c r="E205" s="93">
        <f t="shared" si="7"/>
        <v>1765250.76</v>
      </c>
    </row>
    <row r="206" spans="1:5" x14ac:dyDescent="0.25">
      <c r="A206" s="93">
        <v>198081.96</v>
      </c>
      <c r="B206" s="93">
        <v>553522.68000000005</v>
      </c>
      <c r="C206" s="93">
        <f t="shared" si="8"/>
        <v>751604.64</v>
      </c>
      <c r="D206" s="93">
        <v>70395</v>
      </c>
      <c r="E206" s="93">
        <f t="shared" si="7"/>
        <v>821999.64</v>
      </c>
    </row>
    <row r="207" spans="1:5" x14ac:dyDescent="0.25">
      <c r="A207" s="93"/>
      <c r="B207" s="93"/>
      <c r="C207" s="93">
        <v>0</v>
      </c>
      <c r="D207" s="93"/>
      <c r="E207" s="93">
        <f t="shared" si="7"/>
        <v>0</v>
      </c>
    </row>
    <row r="208" spans="1:5" x14ac:dyDescent="0.25">
      <c r="A208" s="93"/>
      <c r="B208" s="93"/>
      <c r="C208" s="93">
        <v>0</v>
      </c>
      <c r="D208" s="93"/>
      <c r="E208" s="93">
        <f t="shared" si="7"/>
        <v>0</v>
      </c>
    </row>
    <row r="209" spans="1:5" x14ac:dyDescent="0.25">
      <c r="A209" s="93"/>
      <c r="B209" s="93"/>
      <c r="C209" s="93">
        <v>0</v>
      </c>
      <c r="D209" s="93"/>
      <c r="E209" s="93">
        <f t="shared" si="7"/>
        <v>0</v>
      </c>
    </row>
    <row r="210" spans="1:5" x14ac:dyDescent="0.25">
      <c r="A210" s="93"/>
      <c r="B210" s="93"/>
      <c r="C210" s="93">
        <v>0</v>
      </c>
      <c r="D210" s="93">
        <v>250000</v>
      </c>
      <c r="E210" s="93">
        <f t="shared" si="7"/>
        <v>250000</v>
      </c>
    </row>
    <row r="211" spans="1:5" x14ac:dyDescent="0.25">
      <c r="A211" s="93"/>
      <c r="B211" s="93"/>
      <c r="C211" s="93">
        <v>0</v>
      </c>
      <c r="D211" s="93"/>
      <c r="E211" s="93">
        <f t="shared" si="7"/>
        <v>0</v>
      </c>
    </row>
    <row r="212" spans="1:5" x14ac:dyDescent="0.25">
      <c r="A212" s="93"/>
      <c r="B212" s="93"/>
      <c r="C212" s="93">
        <v>0</v>
      </c>
      <c r="D212" s="93"/>
      <c r="E212" s="93">
        <f t="shared" si="7"/>
        <v>0</v>
      </c>
    </row>
    <row r="213" spans="1:5" x14ac:dyDescent="0.25">
      <c r="A213" s="93">
        <v>27536.16</v>
      </c>
      <c r="B213" s="93">
        <v>0</v>
      </c>
      <c r="C213" s="93">
        <f>SUM(A213:B213)</f>
        <v>27536.16</v>
      </c>
      <c r="D213" s="93">
        <v>117464</v>
      </c>
      <c r="E213" s="93">
        <f t="shared" si="7"/>
        <v>145000.16</v>
      </c>
    </row>
    <row r="214" spans="1:5" x14ac:dyDescent="0.25">
      <c r="A214" s="93">
        <v>228261.4</v>
      </c>
      <c r="B214" s="93">
        <v>205540.04</v>
      </c>
      <c r="C214" s="93">
        <f t="shared" ref="C214:C219" si="9">SUM(A214:B214)</f>
        <v>433801.44</v>
      </c>
      <c r="D214" s="93">
        <v>156199</v>
      </c>
      <c r="E214" s="93">
        <f t="shared" si="7"/>
        <v>590000.43999999994</v>
      </c>
    </row>
    <row r="215" spans="1:5" x14ac:dyDescent="0.25">
      <c r="A215" s="93">
        <v>359696.94</v>
      </c>
      <c r="B215" s="93">
        <v>269608.07</v>
      </c>
      <c r="C215" s="93">
        <f t="shared" si="9"/>
        <v>629305.01</v>
      </c>
      <c r="D215" s="93">
        <v>140695</v>
      </c>
      <c r="E215" s="93">
        <f t="shared" si="7"/>
        <v>770000.01</v>
      </c>
    </row>
    <row r="216" spans="1:5" x14ac:dyDescent="0.25">
      <c r="A216" s="93">
        <v>25466.639999999999</v>
      </c>
      <c r="B216" s="93">
        <v>113574.6</v>
      </c>
      <c r="C216" s="93">
        <f t="shared" si="9"/>
        <v>139041.24</v>
      </c>
      <c r="D216" s="93">
        <v>610959</v>
      </c>
      <c r="E216" s="93">
        <f t="shared" si="7"/>
        <v>750000.24</v>
      </c>
    </row>
    <row r="217" spans="1:5" x14ac:dyDescent="0.25">
      <c r="A217" s="93"/>
      <c r="B217" s="93">
        <v>19156.54</v>
      </c>
      <c r="C217" s="93">
        <f t="shared" si="9"/>
        <v>19156.54</v>
      </c>
      <c r="D217" s="93">
        <v>50844</v>
      </c>
      <c r="E217" s="93">
        <f t="shared" si="7"/>
        <v>70000.540000000008</v>
      </c>
    </row>
    <row r="218" spans="1:5" x14ac:dyDescent="0.25">
      <c r="A218" s="93">
        <v>2665.79</v>
      </c>
      <c r="B218" s="93">
        <v>0</v>
      </c>
      <c r="C218" s="93">
        <f t="shared" si="9"/>
        <v>2665.79</v>
      </c>
      <c r="D218" s="93">
        <v>247334</v>
      </c>
      <c r="E218" s="93">
        <f t="shared" si="7"/>
        <v>249999.79</v>
      </c>
    </row>
    <row r="219" spans="1:5" x14ac:dyDescent="0.25">
      <c r="A219" s="93"/>
      <c r="B219" s="93">
        <v>0</v>
      </c>
      <c r="C219" s="93">
        <f t="shared" si="9"/>
        <v>0</v>
      </c>
      <c r="D219" s="93">
        <v>21735</v>
      </c>
      <c r="E219" s="93">
        <f t="shared" ref="E219:E224" si="10">SUM(C219:D219)</f>
        <v>21735</v>
      </c>
    </row>
    <row r="220" spans="1:5" x14ac:dyDescent="0.25">
      <c r="A220" s="93"/>
      <c r="B220" s="93">
        <v>16323.96</v>
      </c>
      <c r="C220" s="93">
        <f>SUM(A220:B220)</f>
        <v>16323.96</v>
      </c>
      <c r="D220" s="93">
        <v>352549</v>
      </c>
      <c r="E220" s="93">
        <f t="shared" si="10"/>
        <v>368872.96000000002</v>
      </c>
    </row>
    <row r="221" spans="1:5" x14ac:dyDescent="0.25">
      <c r="A221" s="93"/>
      <c r="B221" s="93">
        <v>0</v>
      </c>
      <c r="C221" s="93">
        <v>0</v>
      </c>
      <c r="D221" s="93">
        <v>25000</v>
      </c>
      <c r="E221" s="93">
        <f t="shared" si="10"/>
        <v>25000</v>
      </c>
    </row>
    <row r="222" spans="1:5" x14ac:dyDescent="0.25">
      <c r="A222" s="93"/>
      <c r="B222" s="93">
        <v>1540</v>
      </c>
      <c r="C222" s="93">
        <f t="shared" ref="C222:C223" si="11">SUM(A222:B222)</f>
        <v>1540</v>
      </c>
      <c r="D222" s="93">
        <v>98460</v>
      </c>
      <c r="E222" s="93">
        <f t="shared" si="10"/>
        <v>100000</v>
      </c>
    </row>
    <row r="223" spans="1:5" x14ac:dyDescent="0.25">
      <c r="A223" s="93"/>
      <c r="B223" s="93">
        <v>0</v>
      </c>
      <c r="C223" s="93">
        <f t="shared" si="11"/>
        <v>0</v>
      </c>
      <c r="D223" s="93">
        <f>80000</f>
        <v>80000</v>
      </c>
      <c r="E223" s="93">
        <f t="shared" si="10"/>
        <v>80000</v>
      </c>
    </row>
    <row r="224" spans="1:5" x14ac:dyDescent="0.25">
      <c r="A224" s="93"/>
      <c r="B224" s="93">
        <v>13919.72</v>
      </c>
      <c r="C224" s="93">
        <f>SUM(A224:B224)</f>
        <v>13919.72</v>
      </c>
      <c r="D224" s="93">
        <v>746781</v>
      </c>
      <c r="E224" s="93">
        <f t="shared" si="10"/>
        <v>760700.72</v>
      </c>
    </row>
    <row r="225" spans="1:5" x14ac:dyDescent="0.25">
      <c r="A225" s="93"/>
      <c r="B225" s="93"/>
      <c r="C225" s="93">
        <v>0</v>
      </c>
      <c r="D225" s="93">
        <v>100000</v>
      </c>
      <c r="E225" s="93">
        <f>SUM(C225:D225)</f>
        <v>100000</v>
      </c>
    </row>
    <row r="226" spans="1:5" x14ac:dyDescent="0.25">
      <c r="A226" s="93"/>
      <c r="B226" s="93"/>
      <c r="C226" s="93">
        <v>0</v>
      </c>
      <c r="D226" s="93">
        <v>50000</v>
      </c>
      <c r="E226" s="93">
        <f>SUM(C226:D226)</f>
        <v>50000</v>
      </c>
    </row>
    <row r="227" spans="1:5" x14ac:dyDescent="0.25">
      <c r="A227" s="93"/>
      <c r="B227" s="93"/>
      <c r="C227" s="93">
        <v>0</v>
      </c>
      <c r="D227" s="93">
        <v>175000</v>
      </c>
      <c r="E227" s="93">
        <f>SUM(C227:D227)</f>
        <v>175000</v>
      </c>
    </row>
    <row r="228" spans="1:5" x14ac:dyDescent="0.25">
      <c r="A228" s="93"/>
      <c r="B228" s="93"/>
      <c r="C228" s="93">
        <v>0</v>
      </c>
      <c r="D228" s="93">
        <v>175000</v>
      </c>
      <c r="E228" s="93">
        <f>SUM(C228:D228)</f>
        <v>175000</v>
      </c>
    </row>
    <row r="229" spans="1:5" x14ac:dyDescent="0.25">
      <c r="A229" s="93">
        <v>3474240.94</v>
      </c>
      <c r="B229" s="93">
        <v>2756268.48</v>
      </c>
      <c r="C229" s="93">
        <f>SUM(A229:B229)</f>
        <v>6230509.4199999999</v>
      </c>
      <c r="D229" s="93">
        <f>2249296+53994</f>
        <v>2303290</v>
      </c>
      <c r="E229" s="93">
        <f>SUM(C229:D229)</f>
        <v>8533799.4199999999</v>
      </c>
    </row>
    <row r="230" spans="1:5" x14ac:dyDescent="0.25">
      <c r="A230" s="93"/>
      <c r="B230" s="93"/>
      <c r="C230" s="93"/>
      <c r="D230" s="93"/>
      <c r="E230" s="93"/>
    </row>
    <row r="231" spans="1:5" x14ac:dyDescent="0.25">
      <c r="A231" s="93"/>
      <c r="B231" s="93"/>
      <c r="C231" s="93"/>
      <c r="D231" s="93"/>
      <c r="E231" s="93"/>
    </row>
    <row r="232" spans="1:5" ht="13" x14ac:dyDescent="0.3">
      <c r="A232" s="96">
        <f t="shared" ref="A232:B232" si="12">SUM(A4:A230)</f>
        <v>24717112.770000003</v>
      </c>
      <c r="B232" s="96">
        <f t="shared" si="12"/>
        <v>30189540.289999999</v>
      </c>
      <c r="C232" s="96">
        <f>SUM(C4:C231)</f>
        <v>54906653.059999987</v>
      </c>
      <c r="D232" s="96">
        <f>SUM(D4:D231)</f>
        <v>87929328</v>
      </c>
      <c r="E232" s="96">
        <f>SUM(E4:E231)</f>
        <v>142835981.06000003</v>
      </c>
    </row>
    <row r="233" spans="1:5" x14ac:dyDescent="0.25">
      <c r="A233" s="93"/>
      <c r="B233" s="93">
        <v>30070013.760000002</v>
      </c>
      <c r="C233" s="93"/>
      <c r="D233" s="93">
        <v>89819328</v>
      </c>
      <c r="E233" s="93"/>
    </row>
    <row r="234" spans="1:5" x14ac:dyDescent="0.25">
      <c r="A234" s="93"/>
      <c r="B234" s="93">
        <f>B232-B233</f>
        <v>119526.52999999747</v>
      </c>
      <c r="C234" s="93"/>
      <c r="D234" s="93">
        <f>D233-D232</f>
        <v>1890000</v>
      </c>
      <c r="E234" s="93">
        <v>144822655</v>
      </c>
    </row>
    <row r="235" spans="1:5" x14ac:dyDescent="0.25">
      <c r="A235" s="93"/>
      <c r="B235" s="93"/>
      <c r="C235" s="93"/>
      <c r="D235" s="93"/>
      <c r="E235" s="93">
        <f>E234-E232</f>
        <v>1986673.9399999678</v>
      </c>
    </row>
    <row r="238" spans="1:5" x14ac:dyDescent="0.25">
      <c r="B238">
        <v>8750000</v>
      </c>
      <c r="D238">
        <f>SUM(B238:C238)</f>
        <v>8750000</v>
      </c>
    </row>
    <row r="239" spans="1:5" x14ac:dyDescent="0.25">
      <c r="B239">
        <v>-8533799.4199999999</v>
      </c>
      <c r="D239">
        <f>SUM(B239:C239)</f>
        <v>-8533799.4199999999</v>
      </c>
    </row>
    <row r="241" spans="2:4" x14ac:dyDescent="0.25">
      <c r="B241">
        <f>SUM(B238:B240)</f>
        <v>216200.58000000007</v>
      </c>
      <c r="D241">
        <f>SUM(B241:C241)</f>
        <v>216200.58000000007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0"/>
  <sheetViews>
    <sheetView workbookViewId="0">
      <selection activeCell="E231" sqref="E231"/>
    </sheetView>
  </sheetViews>
  <sheetFormatPr defaultRowHeight="12.5" x14ac:dyDescent="0.25"/>
  <cols>
    <col min="1" max="1" width="14" style="93" bestFit="1" customWidth="1"/>
    <col min="2" max="2" width="15" style="93" bestFit="1" customWidth="1"/>
    <col min="3" max="3" width="16" style="93" bestFit="1" customWidth="1"/>
    <col min="5" max="5" width="12.26953125" bestFit="1" customWidth="1"/>
  </cols>
  <sheetData>
    <row r="2" spans="1:3" x14ac:dyDescent="0.25">
      <c r="A2" s="93">
        <v>0</v>
      </c>
      <c r="C2" s="93">
        <v>0</v>
      </c>
    </row>
    <row r="3" spans="1:3" x14ac:dyDescent="0.25">
      <c r="A3" s="93">
        <v>3061787.33</v>
      </c>
      <c r="B3" s="93">
        <v>19152130</v>
      </c>
      <c r="C3" s="93">
        <f>SUM(A3:B3)</f>
        <v>22213917.329999998</v>
      </c>
    </row>
    <row r="4" spans="1:3" x14ac:dyDescent="0.25">
      <c r="A4" s="93">
        <v>603156.64</v>
      </c>
      <c r="B4" s="93">
        <v>71566</v>
      </c>
      <c r="C4" s="93">
        <f t="shared" ref="C4:C67" si="0">SUM(A4:B4)</f>
        <v>674722.64</v>
      </c>
    </row>
    <row r="5" spans="1:3" x14ac:dyDescent="0.25">
      <c r="A5" s="93">
        <v>42825</v>
      </c>
      <c r="B5" s="93">
        <v>207175</v>
      </c>
      <c r="C5" s="93">
        <f t="shared" si="0"/>
        <v>250000</v>
      </c>
    </row>
    <row r="6" spans="1:3" x14ac:dyDescent="0.25">
      <c r="A6" s="93">
        <v>3028477.49</v>
      </c>
      <c r="B6" s="93">
        <v>9507638</v>
      </c>
      <c r="C6" s="93">
        <f t="shared" si="0"/>
        <v>12536115.49</v>
      </c>
    </row>
    <row r="7" spans="1:3" x14ac:dyDescent="0.25">
      <c r="A7" s="93">
        <v>0</v>
      </c>
      <c r="C7" s="93">
        <f t="shared" si="0"/>
        <v>0</v>
      </c>
    </row>
    <row r="8" spans="1:3" x14ac:dyDescent="0.25">
      <c r="A8" s="93">
        <v>0</v>
      </c>
      <c r="C8" s="93">
        <f t="shared" si="0"/>
        <v>0</v>
      </c>
    </row>
    <row r="9" spans="1:3" x14ac:dyDescent="0.25">
      <c r="A9" s="93">
        <v>0</v>
      </c>
      <c r="C9" s="93">
        <f t="shared" si="0"/>
        <v>0</v>
      </c>
    </row>
    <row r="10" spans="1:3" x14ac:dyDescent="0.25">
      <c r="A10" s="93">
        <v>0</v>
      </c>
      <c r="C10" s="93">
        <f t="shared" si="0"/>
        <v>0</v>
      </c>
    </row>
    <row r="11" spans="1:3" x14ac:dyDescent="0.25">
      <c r="A11" s="93">
        <v>0</v>
      </c>
      <c r="C11" s="93">
        <f t="shared" si="0"/>
        <v>0</v>
      </c>
    </row>
    <row r="12" spans="1:3" x14ac:dyDescent="0.25">
      <c r="A12" s="93">
        <v>0</v>
      </c>
      <c r="C12" s="93">
        <f t="shared" si="0"/>
        <v>0</v>
      </c>
    </row>
    <row r="13" spans="1:3" x14ac:dyDescent="0.25">
      <c r="A13" s="93">
        <v>0</v>
      </c>
      <c r="C13" s="93">
        <f t="shared" si="0"/>
        <v>0</v>
      </c>
    </row>
    <row r="14" spans="1:3" x14ac:dyDescent="0.25">
      <c r="C14" s="93">
        <f t="shared" si="0"/>
        <v>0</v>
      </c>
    </row>
    <row r="15" spans="1:3" x14ac:dyDescent="0.25">
      <c r="A15" s="93">
        <v>0</v>
      </c>
      <c r="B15" s="93">
        <v>74803</v>
      </c>
      <c r="C15" s="93">
        <f t="shared" si="0"/>
        <v>74803</v>
      </c>
    </row>
    <row r="16" spans="1:3" x14ac:dyDescent="0.25">
      <c r="A16" s="93">
        <v>0</v>
      </c>
      <c r="C16" s="93">
        <f t="shared" si="0"/>
        <v>0</v>
      </c>
    </row>
    <row r="17" spans="1:3" x14ac:dyDescent="0.25">
      <c r="A17" s="93">
        <v>0</v>
      </c>
      <c r="C17" s="93">
        <f t="shared" si="0"/>
        <v>0</v>
      </c>
    </row>
    <row r="18" spans="1:3" x14ac:dyDescent="0.25">
      <c r="A18" s="93">
        <v>0</v>
      </c>
      <c r="C18" s="93">
        <f t="shared" si="0"/>
        <v>0</v>
      </c>
    </row>
    <row r="19" spans="1:3" x14ac:dyDescent="0.25">
      <c r="A19" s="93">
        <v>0</v>
      </c>
      <c r="C19" s="93">
        <f t="shared" si="0"/>
        <v>0</v>
      </c>
    </row>
    <row r="20" spans="1:3" x14ac:dyDescent="0.25">
      <c r="A20" s="93">
        <v>3192189.39</v>
      </c>
      <c r="B20" s="93">
        <v>205377</v>
      </c>
      <c r="C20" s="93">
        <f t="shared" si="0"/>
        <v>3397566.39</v>
      </c>
    </row>
    <row r="21" spans="1:3" x14ac:dyDescent="0.25">
      <c r="A21" s="93">
        <v>0</v>
      </c>
      <c r="C21" s="93">
        <f t="shared" si="0"/>
        <v>0</v>
      </c>
    </row>
    <row r="22" spans="1:3" x14ac:dyDescent="0.25">
      <c r="C22" s="93">
        <f t="shared" si="0"/>
        <v>0</v>
      </c>
    </row>
    <row r="23" spans="1:3" x14ac:dyDescent="0.25">
      <c r="A23" s="93">
        <v>3523053.02</v>
      </c>
      <c r="B23" s="93">
        <v>8462264</v>
      </c>
      <c r="C23" s="93">
        <f t="shared" si="0"/>
        <v>11985317.02</v>
      </c>
    </row>
    <row r="24" spans="1:3" x14ac:dyDescent="0.25">
      <c r="A24" s="93">
        <v>0</v>
      </c>
      <c r="B24" s="93">
        <v>0</v>
      </c>
      <c r="C24" s="93">
        <f t="shared" si="0"/>
        <v>0</v>
      </c>
    </row>
    <row r="25" spans="1:3" x14ac:dyDescent="0.25">
      <c r="A25" s="93">
        <v>0</v>
      </c>
      <c r="C25" s="93">
        <f t="shared" si="0"/>
        <v>0</v>
      </c>
    </row>
    <row r="26" spans="1:3" x14ac:dyDescent="0.25">
      <c r="A26" s="93">
        <v>0</v>
      </c>
      <c r="C26" s="93">
        <f t="shared" si="0"/>
        <v>0</v>
      </c>
    </row>
    <row r="27" spans="1:3" x14ac:dyDescent="0.25">
      <c r="A27" s="93">
        <v>92478.61</v>
      </c>
      <c r="B27" s="93">
        <v>107522</v>
      </c>
      <c r="C27" s="93">
        <f t="shared" si="0"/>
        <v>200000.61</v>
      </c>
    </row>
    <row r="28" spans="1:3" x14ac:dyDescent="0.25">
      <c r="A28" s="93">
        <v>29724.44</v>
      </c>
      <c r="B28" s="93">
        <v>170276</v>
      </c>
      <c r="C28" s="93">
        <f t="shared" si="0"/>
        <v>200000.44</v>
      </c>
    </row>
    <row r="29" spans="1:3" x14ac:dyDescent="0.25">
      <c r="A29" s="93">
        <v>39460.85</v>
      </c>
      <c r="B29" s="93">
        <v>160539</v>
      </c>
      <c r="C29" s="93">
        <f t="shared" si="0"/>
        <v>199999.85</v>
      </c>
    </row>
    <row r="30" spans="1:3" x14ac:dyDescent="0.25">
      <c r="A30" s="93">
        <v>0</v>
      </c>
      <c r="C30" s="93">
        <f t="shared" si="0"/>
        <v>0</v>
      </c>
    </row>
    <row r="31" spans="1:3" x14ac:dyDescent="0.25">
      <c r="A31" s="93">
        <v>0</v>
      </c>
      <c r="C31" s="93">
        <f t="shared" si="0"/>
        <v>0</v>
      </c>
    </row>
    <row r="32" spans="1:3" x14ac:dyDescent="0.25">
      <c r="A32" s="93">
        <v>0</v>
      </c>
      <c r="C32" s="93">
        <f t="shared" si="0"/>
        <v>0</v>
      </c>
    </row>
    <row r="33" spans="1:3" x14ac:dyDescent="0.25">
      <c r="A33" s="93">
        <v>0</v>
      </c>
      <c r="C33" s="93">
        <f t="shared" si="0"/>
        <v>0</v>
      </c>
    </row>
    <row r="34" spans="1:3" x14ac:dyDescent="0.25">
      <c r="A34" s="93">
        <v>0</v>
      </c>
      <c r="C34" s="93">
        <f t="shared" si="0"/>
        <v>0</v>
      </c>
    </row>
    <row r="35" spans="1:3" x14ac:dyDescent="0.25">
      <c r="A35" s="93">
        <v>0</v>
      </c>
      <c r="C35" s="93">
        <f t="shared" si="0"/>
        <v>0</v>
      </c>
    </row>
    <row r="36" spans="1:3" x14ac:dyDescent="0.25">
      <c r="A36" s="93">
        <v>0</v>
      </c>
      <c r="C36" s="93">
        <f t="shared" si="0"/>
        <v>0</v>
      </c>
    </row>
    <row r="37" spans="1:3" x14ac:dyDescent="0.25">
      <c r="A37" s="93">
        <v>0</v>
      </c>
      <c r="C37" s="93">
        <f t="shared" si="0"/>
        <v>0</v>
      </c>
    </row>
    <row r="38" spans="1:3" x14ac:dyDescent="0.25">
      <c r="A38" s="93">
        <v>0</v>
      </c>
      <c r="C38" s="93">
        <f t="shared" si="0"/>
        <v>0</v>
      </c>
    </row>
    <row r="39" spans="1:3" x14ac:dyDescent="0.25">
      <c r="A39" s="93">
        <v>0</v>
      </c>
      <c r="C39" s="93">
        <f t="shared" si="0"/>
        <v>0</v>
      </c>
    </row>
    <row r="40" spans="1:3" x14ac:dyDescent="0.25">
      <c r="A40" s="93">
        <v>0</v>
      </c>
      <c r="C40" s="93">
        <f t="shared" si="0"/>
        <v>0</v>
      </c>
    </row>
    <row r="41" spans="1:3" x14ac:dyDescent="0.25">
      <c r="A41" s="93">
        <v>0</v>
      </c>
      <c r="C41" s="93">
        <f t="shared" si="0"/>
        <v>0</v>
      </c>
    </row>
    <row r="42" spans="1:3" x14ac:dyDescent="0.25">
      <c r="A42" s="93">
        <v>0</v>
      </c>
      <c r="C42" s="93">
        <f t="shared" si="0"/>
        <v>0</v>
      </c>
    </row>
    <row r="43" spans="1:3" x14ac:dyDescent="0.25">
      <c r="A43" s="93">
        <v>0</v>
      </c>
      <c r="C43" s="93">
        <f t="shared" si="0"/>
        <v>0</v>
      </c>
    </row>
    <row r="44" spans="1:3" x14ac:dyDescent="0.25">
      <c r="A44" s="93">
        <v>0</v>
      </c>
      <c r="C44" s="93">
        <f t="shared" si="0"/>
        <v>0</v>
      </c>
    </row>
    <row r="45" spans="1:3" x14ac:dyDescent="0.25">
      <c r="A45" s="93">
        <v>0</v>
      </c>
      <c r="C45" s="93">
        <f t="shared" si="0"/>
        <v>0</v>
      </c>
    </row>
    <row r="46" spans="1:3" x14ac:dyDescent="0.25">
      <c r="A46" s="93">
        <v>0</v>
      </c>
      <c r="C46" s="93">
        <f t="shared" si="0"/>
        <v>0</v>
      </c>
    </row>
    <row r="47" spans="1:3" x14ac:dyDescent="0.25">
      <c r="A47" s="93">
        <v>80654.53</v>
      </c>
      <c r="B47" s="93">
        <v>119345</v>
      </c>
      <c r="C47" s="93">
        <f t="shared" si="0"/>
        <v>199999.53</v>
      </c>
    </row>
    <row r="48" spans="1:3" x14ac:dyDescent="0.25">
      <c r="A48" s="93">
        <v>0</v>
      </c>
      <c r="C48" s="93">
        <f t="shared" si="0"/>
        <v>0</v>
      </c>
    </row>
    <row r="49" spans="1:3" x14ac:dyDescent="0.25">
      <c r="A49" s="93">
        <v>973923.66999999993</v>
      </c>
      <c r="B49" s="93">
        <v>55848</v>
      </c>
      <c r="C49" s="93">
        <f t="shared" si="0"/>
        <v>1029771.6699999999</v>
      </c>
    </row>
    <row r="50" spans="1:3" x14ac:dyDescent="0.25">
      <c r="A50" s="93">
        <v>277681.2</v>
      </c>
      <c r="B50" s="93">
        <v>193</v>
      </c>
      <c r="C50" s="93">
        <f t="shared" si="0"/>
        <v>277874.2</v>
      </c>
    </row>
    <row r="51" spans="1:3" x14ac:dyDescent="0.25">
      <c r="A51" s="93">
        <v>127751.54</v>
      </c>
      <c r="B51" s="93">
        <v>10248</v>
      </c>
      <c r="C51" s="93">
        <f t="shared" si="0"/>
        <v>137999.53999999998</v>
      </c>
    </row>
    <row r="52" spans="1:3" x14ac:dyDescent="0.25">
      <c r="A52" s="93">
        <v>41983.18</v>
      </c>
      <c r="B52" s="93">
        <v>7709</v>
      </c>
      <c r="C52" s="93">
        <f t="shared" si="0"/>
        <v>49692.18</v>
      </c>
    </row>
    <row r="53" spans="1:3" x14ac:dyDescent="0.25">
      <c r="A53" s="93">
        <v>49977.5</v>
      </c>
      <c r="B53" s="93">
        <v>23</v>
      </c>
      <c r="C53" s="93">
        <f t="shared" si="0"/>
        <v>50000.5</v>
      </c>
    </row>
    <row r="54" spans="1:3" x14ac:dyDescent="0.25">
      <c r="A54" s="93">
        <v>9537.5</v>
      </c>
      <c r="B54" s="93">
        <v>2963</v>
      </c>
      <c r="C54" s="93">
        <f t="shared" si="0"/>
        <v>12500.5</v>
      </c>
    </row>
    <row r="55" spans="1:3" x14ac:dyDescent="0.25">
      <c r="A55" s="93">
        <v>19850</v>
      </c>
      <c r="B55" s="93">
        <v>1150</v>
      </c>
      <c r="C55" s="93">
        <f t="shared" si="0"/>
        <v>21000</v>
      </c>
    </row>
    <row r="56" spans="1:3" x14ac:dyDescent="0.25">
      <c r="A56" s="93">
        <v>107742.65</v>
      </c>
      <c r="B56" s="93">
        <v>17258</v>
      </c>
      <c r="C56" s="93">
        <f t="shared" si="0"/>
        <v>125000.65</v>
      </c>
    </row>
    <row r="57" spans="1:3" x14ac:dyDescent="0.25">
      <c r="A57" s="93">
        <v>0</v>
      </c>
      <c r="B57" s="93">
        <v>25000</v>
      </c>
      <c r="C57" s="93">
        <f t="shared" si="0"/>
        <v>25000</v>
      </c>
    </row>
    <row r="58" spans="1:3" x14ac:dyDescent="0.25">
      <c r="A58" s="93">
        <v>33090.400000000001</v>
      </c>
      <c r="B58" s="93">
        <v>16912</v>
      </c>
      <c r="C58" s="93">
        <f t="shared" si="0"/>
        <v>50002.400000000001</v>
      </c>
    </row>
    <row r="59" spans="1:3" x14ac:dyDescent="0.25">
      <c r="A59" s="93">
        <v>28535</v>
      </c>
      <c r="B59" s="93">
        <v>8965</v>
      </c>
      <c r="C59" s="93">
        <f t="shared" si="0"/>
        <v>37500</v>
      </c>
    </row>
    <row r="60" spans="1:3" x14ac:dyDescent="0.25">
      <c r="A60" s="93">
        <v>154683.96</v>
      </c>
      <c r="B60" s="93">
        <v>117441</v>
      </c>
      <c r="C60" s="93">
        <f t="shared" si="0"/>
        <v>272124.95999999996</v>
      </c>
    </row>
    <row r="61" spans="1:3" x14ac:dyDescent="0.25">
      <c r="A61" s="93">
        <v>0</v>
      </c>
      <c r="B61" s="93">
        <v>275000</v>
      </c>
      <c r="C61" s="93">
        <f t="shared" si="0"/>
        <v>275000</v>
      </c>
    </row>
    <row r="62" spans="1:3" x14ac:dyDescent="0.25">
      <c r="A62" s="93">
        <v>0</v>
      </c>
      <c r="B62" s="93">
        <v>275000</v>
      </c>
      <c r="C62" s="93">
        <f t="shared" si="0"/>
        <v>275000</v>
      </c>
    </row>
    <row r="63" spans="1:3" x14ac:dyDescent="0.25">
      <c r="A63" s="93">
        <v>0</v>
      </c>
      <c r="B63" s="93">
        <v>275000</v>
      </c>
      <c r="C63" s="93">
        <f t="shared" si="0"/>
        <v>275000</v>
      </c>
    </row>
    <row r="64" spans="1:3" x14ac:dyDescent="0.25">
      <c r="A64" s="93">
        <v>171047.75</v>
      </c>
      <c r="B64" s="93">
        <v>21952</v>
      </c>
      <c r="C64" s="93">
        <f t="shared" si="0"/>
        <v>192999.75</v>
      </c>
    </row>
    <row r="65" spans="1:3" x14ac:dyDescent="0.25">
      <c r="A65" s="93">
        <v>137983.41</v>
      </c>
      <c r="B65" s="93">
        <v>12017</v>
      </c>
      <c r="C65" s="93">
        <f t="shared" si="0"/>
        <v>150000.41</v>
      </c>
    </row>
    <row r="66" spans="1:3" x14ac:dyDescent="0.25">
      <c r="A66" s="93">
        <v>41624.83</v>
      </c>
      <c r="B66" s="93">
        <v>0</v>
      </c>
      <c r="C66" s="93">
        <f t="shared" si="0"/>
        <v>41624.83</v>
      </c>
    </row>
    <row r="67" spans="1:3" x14ac:dyDescent="0.25">
      <c r="A67" s="93">
        <v>106545.78</v>
      </c>
      <c r="B67" s="93">
        <v>0</v>
      </c>
      <c r="C67" s="93">
        <f t="shared" si="0"/>
        <v>106545.78</v>
      </c>
    </row>
    <row r="68" spans="1:3" x14ac:dyDescent="0.25">
      <c r="A68" s="93">
        <v>104708</v>
      </c>
      <c r="B68" s="93">
        <v>40292</v>
      </c>
      <c r="C68" s="93">
        <f t="shared" ref="C68:C131" si="1">SUM(A68:B68)</f>
        <v>145000</v>
      </c>
    </row>
    <row r="69" spans="1:3" x14ac:dyDescent="0.25">
      <c r="A69" s="93">
        <v>0</v>
      </c>
      <c r="B69" s="93">
        <v>15000</v>
      </c>
      <c r="C69" s="93">
        <f t="shared" si="1"/>
        <v>15000</v>
      </c>
    </row>
    <row r="70" spans="1:3" x14ac:dyDescent="0.25">
      <c r="A70" s="93">
        <v>28604.34</v>
      </c>
      <c r="B70" s="93">
        <v>221396</v>
      </c>
      <c r="C70" s="93">
        <f t="shared" si="1"/>
        <v>250000.34</v>
      </c>
    </row>
    <row r="71" spans="1:3" x14ac:dyDescent="0.25">
      <c r="A71" s="93">
        <v>0</v>
      </c>
      <c r="B71" s="93">
        <v>160000</v>
      </c>
      <c r="C71" s="93">
        <f t="shared" si="1"/>
        <v>160000</v>
      </c>
    </row>
    <row r="72" spans="1:3" x14ac:dyDescent="0.25">
      <c r="A72" s="93">
        <v>0</v>
      </c>
      <c r="B72" s="93">
        <v>0</v>
      </c>
      <c r="C72" s="93">
        <f t="shared" si="1"/>
        <v>0</v>
      </c>
    </row>
    <row r="73" spans="1:3" x14ac:dyDescent="0.25">
      <c r="A73" s="93">
        <v>0</v>
      </c>
      <c r="B73" s="93">
        <v>0</v>
      </c>
      <c r="C73" s="93">
        <f t="shared" si="1"/>
        <v>0</v>
      </c>
    </row>
    <row r="74" spans="1:3" x14ac:dyDescent="0.25">
      <c r="A74" s="93">
        <v>0</v>
      </c>
      <c r="B74" s="93">
        <v>196106</v>
      </c>
      <c r="C74" s="93">
        <f t="shared" si="1"/>
        <v>196106</v>
      </c>
    </row>
    <row r="75" spans="1:3" x14ac:dyDescent="0.25">
      <c r="A75" s="93">
        <v>0</v>
      </c>
      <c r="B75" s="93">
        <v>55000</v>
      </c>
      <c r="C75" s="93">
        <f t="shared" si="1"/>
        <v>55000</v>
      </c>
    </row>
    <row r="76" spans="1:3" x14ac:dyDescent="0.25">
      <c r="A76" s="93">
        <v>0</v>
      </c>
      <c r="B76" s="93">
        <v>400000</v>
      </c>
      <c r="C76" s="93">
        <f t="shared" si="1"/>
        <v>400000</v>
      </c>
    </row>
    <row r="77" spans="1:3" x14ac:dyDescent="0.25">
      <c r="C77" s="93">
        <f t="shared" si="1"/>
        <v>0</v>
      </c>
    </row>
    <row r="78" spans="1:3" x14ac:dyDescent="0.25">
      <c r="A78" s="93">
        <v>0</v>
      </c>
      <c r="B78" s="93">
        <v>134727</v>
      </c>
      <c r="C78" s="93">
        <f t="shared" si="1"/>
        <v>134727</v>
      </c>
    </row>
    <row r="79" spans="1:3" x14ac:dyDescent="0.25">
      <c r="A79" s="93">
        <v>0</v>
      </c>
      <c r="C79" s="93">
        <f t="shared" si="1"/>
        <v>0</v>
      </c>
    </row>
    <row r="80" spans="1:3" x14ac:dyDescent="0.25">
      <c r="A80" s="93">
        <v>0</v>
      </c>
      <c r="C80" s="93">
        <f t="shared" si="1"/>
        <v>0</v>
      </c>
    </row>
    <row r="81" spans="1:3" x14ac:dyDescent="0.25">
      <c r="A81" s="93">
        <v>0</v>
      </c>
      <c r="C81" s="93">
        <f t="shared" si="1"/>
        <v>0</v>
      </c>
    </row>
    <row r="82" spans="1:3" x14ac:dyDescent="0.25">
      <c r="A82" s="93">
        <v>0</v>
      </c>
      <c r="C82" s="93">
        <f t="shared" si="1"/>
        <v>0</v>
      </c>
    </row>
    <row r="83" spans="1:3" x14ac:dyDescent="0.25">
      <c r="A83" s="93">
        <v>0</v>
      </c>
      <c r="C83" s="93">
        <f t="shared" si="1"/>
        <v>0</v>
      </c>
    </row>
    <row r="84" spans="1:3" x14ac:dyDescent="0.25">
      <c r="A84" s="93">
        <v>0</v>
      </c>
      <c r="B84" s="93">
        <v>0</v>
      </c>
      <c r="C84" s="93">
        <f t="shared" si="1"/>
        <v>0</v>
      </c>
    </row>
    <row r="85" spans="1:3" x14ac:dyDescent="0.25">
      <c r="A85" s="93">
        <v>0</v>
      </c>
      <c r="C85" s="93">
        <f t="shared" si="1"/>
        <v>0</v>
      </c>
    </row>
    <row r="86" spans="1:3" x14ac:dyDescent="0.25">
      <c r="A86" s="93">
        <v>0</v>
      </c>
      <c r="C86" s="93">
        <f t="shared" si="1"/>
        <v>0</v>
      </c>
    </row>
    <row r="87" spans="1:3" x14ac:dyDescent="0.25">
      <c r="A87" s="93">
        <v>0</v>
      </c>
      <c r="C87" s="93">
        <f t="shared" si="1"/>
        <v>0</v>
      </c>
    </row>
    <row r="88" spans="1:3" x14ac:dyDescent="0.25">
      <c r="A88" s="93">
        <v>0</v>
      </c>
      <c r="C88" s="93">
        <f t="shared" si="1"/>
        <v>0</v>
      </c>
    </row>
    <row r="89" spans="1:3" x14ac:dyDescent="0.25">
      <c r="A89" s="93">
        <v>0</v>
      </c>
      <c r="C89" s="93">
        <f t="shared" si="1"/>
        <v>0</v>
      </c>
    </row>
    <row r="90" spans="1:3" x14ac:dyDescent="0.25">
      <c r="A90" s="93">
        <v>116939.85</v>
      </c>
      <c r="B90" s="93">
        <v>1388554</v>
      </c>
      <c r="C90" s="93">
        <f t="shared" si="1"/>
        <v>1505493.85</v>
      </c>
    </row>
    <row r="91" spans="1:3" x14ac:dyDescent="0.25">
      <c r="A91" s="93">
        <v>0</v>
      </c>
      <c r="B91" s="93">
        <v>0</v>
      </c>
      <c r="C91" s="93">
        <f t="shared" si="1"/>
        <v>0</v>
      </c>
    </row>
    <row r="92" spans="1:3" x14ac:dyDescent="0.25">
      <c r="A92" s="93">
        <v>0</v>
      </c>
      <c r="C92" s="93">
        <f t="shared" si="1"/>
        <v>0</v>
      </c>
    </row>
    <row r="93" spans="1:3" x14ac:dyDescent="0.25">
      <c r="B93" s="93">
        <v>100000</v>
      </c>
      <c r="C93" s="93">
        <f t="shared" si="1"/>
        <v>100000</v>
      </c>
    </row>
    <row r="94" spans="1:3" x14ac:dyDescent="0.25">
      <c r="A94" s="93">
        <v>0</v>
      </c>
      <c r="C94" s="93">
        <f t="shared" si="1"/>
        <v>0</v>
      </c>
    </row>
    <row r="95" spans="1:3" x14ac:dyDescent="0.25">
      <c r="A95" s="93">
        <v>205000</v>
      </c>
      <c r="B95" s="93">
        <v>577788</v>
      </c>
      <c r="C95" s="93">
        <f t="shared" si="1"/>
        <v>782788</v>
      </c>
    </row>
    <row r="96" spans="1:3" x14ac:dyDescent="0.25">
      <c r="A96" s="93">
        <v>1557488.56</v>
      </c>
      <c r="B96" s="93">
        <v>3816</v>
      </c>
      <c r="C96" s="93">
        <f t="shared" si="1"/>
        <v>1561304.56</v>
      </c>
    </row>
    <row r="97" spans="1:3" x14ac:dyDescent="0.25">
      <c r="A97" s="93">
        <v>0</v>
      </c>
      <c r="C97" s="93">
        <f t="shared" si="1"/>
        <v>0</v>
      </c>
    </row>
    <row r="98" spans="1:3" x14ac:dyDescent="0.25">
      <c r="A98" s="93">
        <v>0</v>
      </c>
      <c r="B98" s="93">
        <v>230000</v>
      </c>
      <c r="C98" s="93">
        <f t="shared" si="1"/>
        <v>230000</v>
      </c>
    </row>
    <row r="99" spans="1:3" x14ac:dyDescent="0.25">
      <c r="A99" s="93">
        <v>0</v>
      </c>
      <c r="C99" s="93">
        <f t="shared" si="1"/>
        <v>0</v>
      </c>
    </row>
    <row r="100" spans="1:3" x14ac:dyDescent="0.25">
      <c r="A100" s="93">
        <v>0</v>
      </c>
      <c r="B100" s="93">
        <v>75000</v>
      </c>
      <c r="C100" s="93">
        <f t="shared" si="1"/>
        <v>75000</v>
      </c>
    </row>
    <row r="101" spans="1:3" x14ac:dyDescent="0.25">
      <c r="A101" s="93">
        <v>7503.68</v>
      </c>
      <c r="B101" s="93">
        <v>92496</v>
      </c>
      <c r="C101" s="93">
        <f t="shared" si="1"/>
        <v>99999.679999999993</v>
      </c>
    </row>
    <row r="102" spans="1:3" x14ac:dyDescent="0.25">
      <c r="A102" s="93">
        <v>3862</v>
      </c>
      <c r="B102" s="93">
        <v>2296138</v>
      </c>
      <c r="C102" s="93">
        <f t="shared" si="1"/>
        <v>2300000</v>
      </c>
    </row>
    <row r="103" spans="1:3" x14ac:dyDescent="0.25">
      <c r="A103" s="93">
        <v>8153</v>
      </c>
      <c r="B103" s="93">
        <v>57847</v>
      </c>
      <c r="C103" s="93">
        <f t="shared" si="1"/>
        <v>66000</v>
      </c>
    </row>
    <row r="104" spans="1:3" x14ac:dyDescent="0.25">
      <c r="A104" s="93">
        <v>0</v>
      </c>
      <c r="B104" s="93">
        <v>39000</v>
      </c>
      <c r="C104" s="93">
        <f t="shared" si="1"/>
        <v>39000</v>
      </c>
    </row>
    <row r="105" spans="1:3" x14ac:dyDescent="0.25">
      <c r="A105" s="93">
        <v>0</v>
      </c>
      <c r="B105" s="93">
        <v>0</v>
      </c>
      <c r="C105" s="93">
        <f t="shared" si="1"/>
        <v>0</v>
      </c>
    </row>
    <row r="106" spans="1:3" x14ac:dyDescent="0.25">
      <c r="A106" s="93">
        <v>0</v>
      </c>
      <c r="B106" s="93">
        <v>40000</v>
      </c>
      <c r="C106" s="93">
        <f t="shared" si="1"/>
        <v>40000</v>
      </c>
    </row>
    <row r="107" spans="1:3" x14ac:dyDescent="0.25">
      <c r="A107" s="93">
        <v>0</v>
      </c>
      <c r="B107" s="93">
        <v>200000</v>
      </c>
      <c r="C107" s="93">
        <f t="shared" si="1"/>
        <v>200000</v>
      </c>
    </row>
    <row r="108" spans="1:3" x14ac:dyDescent="0.25">
      <c r="A108" s="93">
        <v>313123.98</v>
      </c>
      <c r="B108" s="93">
        <v>4886876</v>
      </c>
      <c r="C108" s="93">
        <f t="shared" si="1"/>
        <v>5199999.9800000004</v>
      </c>
    </row>
    <row r="109" spans="1:3" x14ac:dyDescent="0.25">
      <c r="A109" s="93">
        <v>0</v>
      </c>
      <c r="C109" s="93">
        <f t="shared" si="1"/>
        <v>0</v>
      </c>
    </row>
    <row r="110" spans="1:3" x14ac:dyDescent="0.25">
      <c r="A110" s="93">
        <v>0</v>
      </c>
      <c r="C110" s="93">
        <f t="shared" si="1"/>
        <v>0</v>
      </c>
    </row>
    <row r="111" spans="1:3" x14ac:dyDescent="0.25">
      <c r="A111" s="93">
        <v>0</v>
      </c>
      <c r="C111" s="93">
        <f t="shared" si="1"/>
        <v>0</v>
      </c>
    </row>
    <row r="112" spans="1:3" x14ac:dyDescent="0.25">
      <c r="A112" s="93">
        <v>0</v>
      </c>
      <c r="C112" s="93">
        <f t="shared" si="1"/>
        <v>0</v>
      </c>
    </row>
    <row r="113" spans="1:3" x14ac:dyDescent="0.25">
      <c r="A113" s="93">
        <v>0</v>
      </c>
      <c r="C113" s="93">
        <f t="shared" si="1"/>
        <v>0</v>
      </c>
    </row>
    <row r="114" spans="1:3" x14ac:dyDescent="0.25">
      <c r="A114" s="93">
        <v>36016.97</v>
      </c>
      <c r="B114" s="93">
        <v>138983</v>
      </c>
      <c r="C114" s="93">
        <f t="shared" si="1"/>
        <v>174999.97</v>
      </c>
    </row>
    <row r="115" spans="1:3" x14ac:dyDescent="0.25">
      <c r="A115" s="93">
        <v>0</v>
      </c>
      <c r="C115" s="93">
        <f t="shared" si="1"/>
        <v>0</v>
      </c>
    </row>
    <row r="116" spans="1:3" x14ac:dyDescent="0.25">
      <c r="A116" s="93">
        <v>0</v>
      </c>
      <c r="C116" s="93">
        <f t="shared" si="1"/>
        <v>0</v>
      </c>
    </row>
    <row r="117" spans="1:3" x14ac:dyDescent="0.25">
      <c r="A117" s="93">
        <v>0</v>
      </c>
      <c r="C117" s="93">
        <f t="shared" si="1"/>
        <v>0</v>
      </c>
    </row>
    <row r="118" spans="1:3" x14ac:dyDescent="0.25">
      <c r="A118" s="93">
        <v>385896.84</v>
      </c>
      <c r="B118" s="93">
        <v>5368</v>
      </c>
      <c r="C118" s="93">
        <f t="shared" si="1"/>
        <v>391264.84</v>
      </c>
    </row>
    <row r="119" spans="1:3" x14ac:dyDescent="0.25">
      <c r="A119" s="93">
        <v>207390</v>
      </c>
      <c r="B119" s="93">
        <v>0</v>
      </c>
      <c r="C119" s="93">
        <f t="shared" si="1"/>
        <v>207390</v>
      </c>
    </row>
    <row r="120" spans="1:3" x14ac:dyDescent="0.25">
      <c r="A120" s="93">
        <v>0</v>
      </c>
      <c r="C120" s="93">
        <f t="shared" si="1"/>
        <v>0</v>
      </c>
    </row>
    <row r="121" spans="1:3" x14ac:dyDescent="0.25">
      <c r="A121" s="93">
        <v>699431.37</v>
      </c>
      <c r="B121" s="93">
        <v>57209</v>
      </c>
      <c r="C121" s="93">
        <f t="shared" si="1"/>
        <v>756640.37</v>
      </c>
    </row>
    <row r="122" spans="1:3" x14ac:dyDescent="0.25">
      <c r="A122" s="93">
        <v>267624.75</v>
      </c>
      <c r="B122" s="93">
        <v>1047571</v>
      </c>
      <c r="C122" s="93">
        <f t="shared" si="1"/>
        <v>1315195.75</v>
      </c>
    </row>
    <row r="123" spans="1:3" x14ac:dyDescent="0.25">
      <c r="A123" s="93">
        <v>74805.25</v>
      </c>
      <c r="B123" s="93">
        <v>1125195</v>
      </c>
      <c r="C123" s="93">
        <f t="shared" si="1"/>
        <v>1200000.25</v>
      </c>
    </row>
    <row r="124" spans="1:3" x14ac:dyDescent="0.25">
      <c r="A124" s="93">
        <v>0</v>
      </c>
      <c r="B124" s="93">
        <v>353491</v>
      </c>
      <c r="C124" s="93">
        <f t="shared" si="1"/>
        <v>353491</v>
      </c>
    </row>
    <row r="125" spans="1:3" x14ac:dyDescent="0.25">
      <c r="A125" s="93">
        <v>0</v>
      </c>
      <c r="B125" s="93">
        <v>0</v>
      </c>
      <c r="C125" s="93">
        <f t="shared" si="1"/>
        <v>0</v>
      </c>
    </row>
    <row r="126" spans="1:3" x14ac:dyDescent="0.25">
      <c r="A126" s="93">
        <v>75262.5</v>
      </c>
      <c r="B126" s="93">
        <v>374738</v>
      </c>
      <c r="C126" s="93">
        <f t="shared" si="1"/>
        <v>450000.5</v>
      </c>
    </row>
    <row r="127" spans="1:3" x14ac:dyDescent="0.25">
      <c r="A127" s="93">
        <v>0</v>
      </c>
      <c r="B127" s="93">
        <v>200000</v>
      </c>
      <c r="C127" s="93">
        <f t="shared" si="1"/>
        <v>200000</v>
      </c>
    </row>
    <row r="128" spans="1:3" x14ac:dyDescent="0.25">
      <c r="A128" s="93">
        <v>1091250.79</v>
      </c>
      <c r="B128" s="93">
        <v>11</v>
      </c>
      <c r="C128" s="93">
        <f t="shared" si="1"/>
        <v>1091261.79</v>
      </c>
    </row>
    <row r="129" spans="1:3" x14ac:dyDescent="0.25">
      <c r="B129" s="93">
        <v>30000</v>
      </c>
      <c r="C129" s="93">
        <f t="shared" si="1"/>
        <v>30000</v>
      </c>
    </row>
    <row r="130" spans="1:3" x14ac:dyDescent="0.25">
      <c r="A130" s="93">
        <v>0</v>
      </c>
      <c r="B130" s="93">
        <v>50000</v>
      </c>
      <c r="C130" s="93">
        <f t="shared" si="1"/>
        <v>50000</v>
      </c>
    </row>
    <row r="131" spans="1:3" x14ac:dyDescent="0.25">
      <c r="A131" s="93">
        <v>0</v>
      </c>
      <c r="C131" s="93">
        <f t="shared" si="1"/>
        <v>0</v>
      </c>
    </row>
    <row r="132" spans="1:3" x14ac:dyDescent="0.25">
      <c r="A132" s="93">
        <v>0</v>
      </c>
      <c r="C132" s="93">
        <f t="shared" ref="C132:C195" si="2">SUM(A132:B132)</f>
        <v>0</v>
      </c>
    </row>
    <row r="133" spans="1:3" x14ac:dyDescent="0.25">
      <c r="A133" s="93">
        <v>0</v>
      </c>
      <c r="C133" s="93">
        <f t="shared" si="2"/>
        <v>0</v>
      </c>
    </row>
    <row r="134" spans="1:3" x14ac:dyDescent="0.25">
      <c r="A134" s="93">
        <v>0</v>
      </c>
      <c r="C134" s="93">
        <f t="shared" si="2"/>
        <v>0</v>
      </c>
    </row>
    <row r="135" spans="1:3" x14ac:dyDescent="0.25">
      <c r="A135" s="93">
        <v>0</v>
      </c>
      <c r="C135" s="93">
        <f t="shared" si="2"/>
        <v>0</v>
      </c>
    </row>
    <row r="136" spans="1:3" x14ac:dyDescent="0.25">
      <c r="A136" s="93">
        <v>0</v>
      </c>
      <c r="C136" s="93">
        <f t="shared" si="2"/>
        <v>0</v>
      </c>
    </row>
    <row r="137" spans="1:3" x14ac:dyDescent="0.25">
      <c r="A137" s="93">
        <v>0</v>
      </c>
      <c r="C137" s="93">
        <f t="shared" si="2"/>
        <v>0</v>
      </c>
    </row>
    <row r="138" spans="1:3" x14ac:dyDescent="0.25">
      <c r="A138" s="93">
        <v>0</v>
      </c>
      <c r="C138" s="93">
        <f t="shared" si="2"/>
        <v>0</v>
      </c>
    </row>
    <row r="139" spans="1:3" x14ac:dyDescent="0.25">
      <c r="A139" s="93">
        <v>0</v>
      </c>
      <c r="C139" s="93">
        <f t="shared" si="2"/>
        <v>0</v>
      </c>
    </row>
    <row r="140" spans="1:3" x14ac:dyDescent="0.25">
      <c r="A140" s="93">
        <v>348613.97</v>
      </c>
      <c r="B140" s="93">
        <v>51387</v>
      </c>
      <c r="C140" s="93">
        <f t="shared" si="2"/>
        <v>400000.97</v>
      </c>
    </row>
    <row r="141" spans="1:3" x14ac:dyDescent="0.25">
      <c r="A141" s="93">
        <v>0</v>
      </c>
      <c r="C141" s="93">
        <f t="shared" si="2"/>
        <v>0</v>
      </c>
    </row>
    <row r="142" spans="1:3" x14ac:dyDescent="0.25">
      <c r="A142" s="93">
        <v>0</v>
      </c>
      <c r="C142" s="93">
        <f t="shared" si="2"/>
        <v>0</v>
      </c>
    </row>
    <row r="143" spans="1:3" x14ac:dyDescent="0.25">
      <c r="A143" s="93">
        <v>0</v>
      </c>
      <c r="C143" s="93">
        <f t="shared" si="2"/>
        <v>0</v>
      </c>
    </row>
    <row r="144" spans="1:3" x14ac:dyDescent="0.25">
      <c r="A144" s="93">
        <v>708358.04</v>
      </c>
      <c r="B144" s="93">
        <v>241642</v>
      </c>
      <c r="C144" s="93">
        <f t="shared" si="2"/>
        <v>950000.04</v>
      </c>
    </row>
    <row r="145" spans="1:3" x14ac:dyDescent="0.25">
      <c r="A145" s="93">
        <v>0</v>
      </c>
      <c r="C145" s="93">
        <f t="shared" si="2"/>
        <v>0</v>
      </c>
    </row>
    <row r="146" spans="1:3" x14ac:dyDescent="0.25">
      <c r="A146" s="93">
        <v>0</v>
      </c>
      <c r="B146" s="93">
        <v>0</v>
      </c>
      <c r="C146" s="93">
        <f t="shared" si="2"/>
        <v>0</v>
      </c>
    </row>
    <row r="147" spans="1:3" x14ac:dyDescent="0.25">
      <c r="A147" s="93">
        <v>0</v>
      </c>
      <c r="B147" s="93">
        <v>298617</v>
      </c>
      <c r="C147" s="93">
        <f t="shared" si="2"/>
        <v>298617</v>
      </c>
    </row>
    <row r="148" spans="1:3" x14ac:dyDescent="0.25">
      <c r="A148" s="93">
        <v>1831.48</v>
      </c>
      <c r="B148" s="93">
        <v>872214</v>
      </c>
      <c r="C148" s="93">
        <f t="shared" si="2"/>
        <v>874045.48</v>
      </c>
    </row>
    <row r="149" spans="1:3" x14ac:dyDescent="0.25">
      <c r="A149" s="93">
        <v>0</v>
      </c>
      <c r="C149" s="93">
        <f t="shared" si="2"/>
        <v>0</v>
      </c>
    </row>
    <row r="150" spans="1:3" x14ac:dyDescent="0.25">
      <c r="A150" s="93">
        <v>0</v>
      </c>
      <c r="C150" s="93">
        <f t="shared" si="2"/>
        <v>0</v>
      </c>
    </row>
    <row r="151" spans="1:3" x14ac:dyDescent="0.25">
      <c r="A151" s="93">
        <v>0</v>
      </c>
      <c r="B151" s="93">
        <v>0</v>
      </c>
      <c r="C151" s="93">
        <f t="shared" si="2"/>
        <v>0</v>
      </c>
    </row>
    <row r="152" spans="1:3" x14ac:dyDescent="0.25">
      <c r="A152" s="93">
        <v>0</v>
      </c>
      <c r="C152" s="93">
        <f t="shared" si="2"/>
        <v>0</v>
      </c>
    </row>
    <row r="153" spans="1:3" x14ac:dyDescent="0.25">
      <c r="A153" s="93">
        <v>0</v>
      </c>
      <c r="C153" s="93">
        <f t="shared" si="2"/>
        <v>0</v>
      </c>
    </row>
    <row r="154" spans="1:3" x14ac:dyDescent="0.25">
      <c r="A154" s="93">
        <v>14225</v>
      </c>
      <c r="B154" s="93">
        <v>2500</v>
      </c>
      <c r="C154" s="93">
        <f t="shared" si="2"/>
        <v>16725</v>
      </c>
    </row>
    <row r="155" spans="1:3" x14ac:dyDescent="0.25">
      <c r="A155" s="93">
        <v>31983.96</v>
      </c>
      <c r="B155" s="93">
        <v>171</v>
      </c>
      <c r="C155" s="93">
        <f t="shared" si="2"/>
        <v>32154.959999999999</v>
      </c>
    </row>
    <row r="156" spans="1:3" x14ac:dyDescent="0.25">
      <c r="A156" s="93">
        <v>26971.439999999999</v>
      </c>
      <c r="B156" s="93">
        <v>1520</v>
      </c>
      <c r="C156" s="93">
        <f t="shared" si="2"/>
        <v>28491.439999999999</v>
      </c>
    </row>
    <row r="157" spans="1:3" x14ac:dyDescent="0.25">
      <c r="A157" s="93">
        <v>26692.89</v>
      </c>
      <c r="B157" s="93">
        <v>7825</v>
      </c>
      <c r="C157" s="93">
        <f t="shared" si="2"/>
        <v>34517.89</v>
      </c>
    </row>
    <row r="158" spans="1:3" x14ac:dyDescent="0.25">
      <c r="A158" s="93">
        <v>26883.64</v>
      </c>
      <c r="B158" s="93">
        <v>4071</v>
      </c>
      <c r="C158" s="93">
        <f t="shared" si="2"/>
        <v>30954.639999999999</v>
      </c>
    </row>
    <row r="159" spans="1:3" x14ac:dyDescent="0.25">
      <c r="A159" s="93">
        <v>30692.89</v>
      </c>
      <c r="B159" s="93">
        <v>1462</v>
      </c>
      <c r="C159" s="93">
        <f t="shared" si="2"/>
        <v>32154.89</v>
      </c>
    </row>
    <row r="160" spans="1:3" x14ac:dyDescent="0.25">
      <c r="A160" s="93">
        <v>13963.8</v>
      </c>
      <c r="B160" s="93">
        <v>2036</v>
      </c>
      <c r="C160" s="93">
        <f t="shared" si="2"/>
        <v>15999.8</v>
      </c>
    </row>
    <row r="161" spans="1:3" x14ac:dyDescent="0.25">
      <c r="A161" s="93">
        <v>0</v>
      </c>
      <c r="C161" s="93">
        <f t="shared" si="2"/>
        <v>0</v>
      </c>
    </row>
    <row r="162" spans="1:3" x14ac:dyDescent="0.25">
      <c r="A162" s="93">
        <v>225117</v>
      </c>
      <c r="B162" s="93">
        <v>622095</v>
      </c>
      <c r="C162" s="93">
        <f t="shared" si="2"/>
        <v>847212</v>
      </c>
    </row>
    <row r="163" spans="1:3" x14ac:dyDescent="0.25">
      <c r="A163" s="93">
        <v>236757.78</v>
      </c>
      <c r="B163" s="93">
        <v>574044</v>
      </c>
      <c r="C163" s="93">
        <f t="shared" si="2"/>
        <v>810801.78</v>
      </c>
    </row>
    <row r="164" spans="1:3" x14ac:dyDescent="0.25">
      <c r="A164" s="93">
        <v>91514.44</v>
      </c>
      <c r="B164" s="93">
        <v>1208486</v>
      </c>
      <c r="C164" s="93">
        <f t="shared" si="2"/>
        <v>1300000.44</v>
      </c>
    </row>
    <row r="165" spans="1:3" x14ac:dyDescent="0.25">
      <c r="A165" s="93">
        <v>227120.04</v>
      </c>
      <c r="B165" s="93">
        <v>795659</v>
      </c>
      <c r="C165" s="93">
        <f t="shared" si="2"/>
        <v>1022779.04</v>
      </c>
    </row>
    <row r="166" spans="1:3" x14ac:dyDescent="0.25">
      <c r="A166" s="93">
        <v>25452.44</v>
      </c>
      <c r="B166" s="93">
        <v>1974548</v>
      </c>
      <c r="C166" s="93">
        <f t="shared" si="2"/>
        <v>2000000.44</v>
      </c>
    </row>
    <row r="167" spans="1:3" x14ac:dyDescent="0.25">
      <c r="A167" s="93">
        <v>0</v>
      </c>
      <c r="B167" s="93">
        <v>900000</v>
      </c>
      <c r="C167" s="93">
        <f t="shared" si="2"/>
        <v>900000</v>
      </c>
    </row>
    <row r="168" spans="1:3" x14ac:dyDescent="0.25">
      <c r="A168" s="93">
        <v>0</v>
      </c>
      <c r="C168" s="93">
        <f t="shared" si="2"/>
        <v>0</v>
      </c>
    </row>
    <row r="169" spans="1:3" x14ac:dyDescent="0.25">
      <c r="A169" s="93">
        <v>0</v>
      </c>
      <c r="C169" s="93">
        <f t="shared" si="2"/>
        <v>0</v>
      </c>
    </row>
    <row r="170" spans="1:3" x14ac:dyDescent="0.25">
      <c r="A170" s="93">
        <v>37943.43</v>
      </c>
      <c r="B170" s="93">
        <v>12057</v>
      </c>
      <c r="C170" s="93">
        <f t="shared" si="2"/>
        <v>50000.43</v>
      </c>
    </row>
    <row r="171" spans="1:3" x14ac:dyDescent="0.25">
      <c r="A171" s="93">
        <v>7645</v>
      </c>
      <c r="B171" s="93">
        <v>92355</v>
      </c>
      <c r="C171" s="93">
        <f t="shared" si="2"/>
        <v>100000</v>
      </c>
    </row>
    <row r="172" spans="1:3" x14ac:dyDescent="0.25">
      <c r="A172" s="93">
        <v>0</v>
      </c>
      <c r="C172" s="93">
        <f t="shared" si="2"/>
        <v>0</v>
      </c>
    </row>
    <row r="173" spans="1:3" x14ac:dyDescent="0.25">
      <c r="A173" s="93">
        <v>109139.58</v>
      </c>
      <c r="B173" s="93">
        <v>6860</v>
      </c>
      <c r="C173" s="93">
        <f t="shared" si="2"/>
        <v>115999.58</v>
      </c>
    </row>
    <row r="174" spans="1:3" x14ac:dyDescent="0.25">
      <c r="A174" s="93">
        <v>51804.13</v>
      </c>
      <c r="B174" s="93">
        <v>77696</v>
      </c>
      <c r="C174" s="93">
        <f t="shared" si="2"/>
        <v>129500.13</v>
      </c>
    </row>
    <row r="175" spans="1:3" x14ac:dyDescent="0.25">
      <c r="A175" s="93">
        <v>0</v>
      </c>
      <c r="B175" s="93">
        <v>0</v>
      </c>
      <c r="C175" s="93">
        <f t="shared" si="2"/>
        <v>0</v>
      </c>
    </row>
    <row r="176" spans="1:3" x14ac:dyDescent="0.25">
      <c r="A176" s="93">
        <v>0</v>
      </c>
      <c r="B176" s="93">
        <v>40000</v>
      </c>
      <c r="C176" s="93">
        <f t="shared" si="2"/>
        <v>40000</v>
      </c>
    </row>
    <row r="177" spans="1:3" x14ac:dyDescent="0.25">
      <c r="A177" s="93">
        <v>0</v>
      </c>
      <c r="C177" s="93">
        <f t="shared" si="2"/>
        <v>0</v>
      </c>
    </row>
    <row r="178" spans="1:3" x14ac:dyDescent="0.25">
      <c r="A178" s="93">
        <v>0</v>
      </c>
      <c r="B178" s="93">
        <v>200000</v>
      </c>
      <c r="C178" s="93">
        <f t="shared" si="2"/>
        <v>200000</v>
      </c>
    </row>
    <row r="179" spans="1:3" x14ac:dyDescent="0.25">
      <c r="A179" s="93">
        <v>316744.03999999998</v>
      </c>
      <c r="B179" s="93">
        <v>31256</v>
      </c>
      <c r="C179" s="93">
        <f t="shared" si="2"/>
        <v>348000.04</v>
      </c>
    </row>
    <row r="180" spans="1:3" x14ac:dyDescent="0.25">
      <c r="A180" s="93">
        <v>226715.35</v>
      </c>
      <c r="B180" s="93">
        <v>73284</v>
      </c>
      <c r="C180" s="93">
        <f t="shared" si="2"/>
        <v>299999.34999999998</v>
      </c>
    </row>
    <row r="181" spans="1:3" x14ac:dyDescent="0.25">
      <c r="A181" s="93">
        <v>152693.56</v>
      </c>
      <c r="B181" s="93">
        <v>7306</v>
      </c>
      <c r="C181" s="93">
        <f t="shared" si="2"/>
        <v>159999.56</v>
      </c>
    </row>
    <row r="182" spans="1:3" x14ac:dyDescent="0.25">
      <c r="A182" s="93">
        <v>36371.24</v>
      </c>
      <c r="B182" s="93">
        <v>30628</v>
      </c>
      <c r="C182" s="93">
        <f t="shared" si="2"/>
        <v>66999.239999999991</v>
      </c>
    </row>
    <row r="183" spans="1:3" x14ac:dyDescent="0.25">
      <c r="A183" s="93">
        <v>89077.83</v>
      </c>
      <c r="B183" s="93">
        <v>110922</v>
      </c>
      <c r="C183" s="93">
        <f t="shared" si="2"/>
        <v>199999.83000000002</v>
      </c>
    </row>
    <row r="184" spans="1:3" x14ac:dyDescent="0.25">
      <c r="B184" s="93">
        <v>0</v>
      </c>
      <c r="C184" s="93">
        <f t="shared" si="2"/>
        <v>0</v>
      </c>
    </row>
    <row r="185" spans="1:3" x14ac:dyDescent="0.25">
      <c r="A185" s="93">
        <v>0</v>
      </c>
      <c r="B185" s="93">
        <v>8364298</v>
      </c>
      <c r="C185" s="93">
        <f t="shared" si="2"/>
        <v>8364298</v>
      </c>
    </row>
    <row r="186" spans="1:3" x14ac:dyDescent="0.25">
      <c r="A186" s="93">
        <v>0</v>
      </c>
      <c r="C186" s="93">
        <f t="shared" si="2"/>
        <v>0</v>
      </c>
    </row>
    <row r="187" spans="1:3" x14ac:dyDescent="0.25">
      <c r="C187" s="93">
        <f t="shared" si="2"/>
        <v>0</v>
      </c>
    </row>
    <row r="188" spans="1:3" x14ac:dyDescent="0.25">
      <c r="A188" s="93">
        <v>0</v>
      </c>
      <c r="C188" s="93">
        <f t="shared" si="2"/>
        <v>0</v>
      </c>
    </row>
    <row r="189" spans="1:3" x14ac:dyDescent="0.25">
      <c r="A189" s="93">
        <v>28797.54</v>
      </c>
      <c r="B189" s="93">
        <v>752603</v>
      </c>
      <c r="C189" s="93">
        <f t="shared" si="2"/>
        <v>781400.54</v>
      </c>
    </row>
    <row r="190" spans="1:3" x14ac:dyDescent="0.25">
      <c r="A190" s="93">
        <v>5079970.74</v>
      </c>
      <c r="B190" s="93">
        <v>153945</v>
      </c>
      <c r="C190" s="93">
        <f t="shared" si="2"/>
        <v>5233915.74</v>
      </c>
    </row>
    <row r="191" spans="1:3" x14ac:dyDescent="0.25">
      <c r="A191" s="93">
        <v>0</v>
      </c>
      <c r="C191" s="93">
        <f t="shared" si="2"/>
        <v>0</v>
      </c>
    </row>
    <row r="192" spans="1:3" x14ac:dyDescent="0.25">
      <c r="A192" s="93">
        <v>2607095.9</v>
      </c>
      <c r="B192" s="93">
        <v>200295</v>
      </c>
      <c r="C192" s="93">
        <f t="shared" si="2"/>
        <v>2807390.9</v>
      </c>
    </row>
    <row r="193" spans="1:3" x14ac:dyDescent="0.25">
      <c r="A193" s="93">
        <v>6576109.0899999999</v>
      </c>
      <c r="B193" s="93">
        <v>3384807</v>
      </c>
      <c r="C193" s="93">
        <f t="shared" si="2"/>
        <v>9960916.0899999999</v>
      </c>
    </row>
    <row r="194" spans="1:3" x14ac:dyDescent="0.25">
      <c r="A194" s="93">
        <v>373.5</v>
      </c>
      <c r="B194" s="93">
        <v>819627</v>
      </c>
      <c r="C194" s="93">
        <f t="shared" si="2"/>
        <v>820000.5</v>
      </c>
    </row>
    <row r="195" spans="1:3" x14ac:dyDescent="0.25">
      <c r="A195" s="93">
        <v>0</v>
      </c>
      <c r="C195" s="93">
        <f t="shared" si="2"/>
        <v>0</v>
      </c>
    </row>
    <row r="196" spans="1:3" x14ac:dyDescent="0.25">
      <c r="A196" s="93">
        <v>0</v>
      </c>
      <c r="C196" s="93">
        <f t="shared" ref="C196:C227" si="3">SUM(A196:B196)</f>
        <v>0</v>
      </c>
    </row>
    <row r="197" spans="1:3" x14ac:dyDescent="0.25">
      <c r="A197" s="93">
        <v>0</v>
      </c>
      <c r="C197" s="93">
        <f t="shared" si="3"/>
        <v>0</v>
      </c>
    </row>
    <row r="198" spans="1:3" x14ac:dyDescent="0.25">
      <c r="A198" s="93">
        <v>0</v>
      </c>
      <c r="C198" s="93">
        <f t="shared" si="3"/>
        <v>0</v>
      </c>
    </row>
    <row r="199" spans="1:3" x14ac:dyDescent="0.25">
      <c r="A199" s="93">
        <v>5954041.7300000004</v>
      </c>
      <c r="B199" s="93">
        <v>7772905</v>
      </c>
      <c r="C199" s="93">
        <f t="shared" si="3"/>
        <v>13726946.73</v>
      </c>
    </row>
    <row r="200" spans="1:3" x14ac:dyDescent="0.25">
      <c r="A200" s="93">
        <v>344174.92</v>
      </c>
      <c r="B200" s="93">
        <v>35356</v>
      </c>
      <c r="C200" s="93">
        <f t="shared" si="3"/>
        <v>379530.92</v>
      </c>
    </row>
    <row r="201" spans="1:3" x14ac:dyDescent="0.25">
      <c r="A201" s="93">
        <v>94269.19</v>
      </c>
      <c r="B201" s="93">
        <v>2730</v>
      </c>
      <c r="C201" s="93">
        <f t="shared" si="3"/>
        <v>96999.19</v>
      </c>
    </row>
    <row r="202" spans="1:3" x14ac:dyDescent="0.25">
      <c r="A202" s="93">
        <v>124450.72</v>
      </c>
      <c r="B202" s="93">
        <v>90548</v>
      </c>
      <c r="C202" s="93">
        <f t="shared" si="3"/>
        <v>214998.72</v>
      </c>
    </row>
    <row r="203" spans="1:3" x14ac:dyDescent="0.25">
      <c r="A203" s="93">
        <v>1489298.76</v>
      </c>
      <c r="B203" s="93">
        <v>275952</v>
      </c>
      <c r="C203" s="93">
        <f t="shared" si="3"/>
        <v>1765250.76</v>
      </c>
    </row>
    <row r="204" spans="1:3" x14ac:dyDescent="0.25">
      <c r="A204" s="93">
        <v>751604.64</v>
      </c>
      <c r="B204" s="93">
        <v>70395</v>
      </c>
      <c r="C204" s="93">
        <f t="shared" si="3"/>
        <v>821999.64</v>
      </c>
    </row>
    <row r="205" spans="1:3" x14ac:dyDescent="0.25">
      <c r="A205" s="93">
        <v>0</v>
      </c>
      <c r="C205" s="93">
        <f t="shared" si="3"/>
        <v>0</v>
      </c>
    </row>
    <row r="206" spans="1:3" x14ac:dyDescent="0.25">
      <c r="A206" s="93">
        <v>0</v>
      </c>
      <c r="C206" s="93">
        <f t="shared" si="3"/>
        <v>0</v>
      </c>
    </row>
    <row r="207" spans="1:3" x14ac:dyDescent="0.25">
      <c r="A207" s="93">
        <v>0</v>
      </c>
      <c r="C207" s="93">
        <f t="shared" si="3"/>
        <v>0</v>
      </c>
    </row>
    <row r="208" spans="1:3" x14ac:dyDescent="0.25">
      <c r="A208" s="93">
        <v>0</v>
      </c>
      <c r="B208" s="93">
        <v>250000</v>
      </c>
      <c r="C208" s="93">
        <f t="shared" si="3"/>
        <v>250000</v>
      </c>
    </row>
    <row r="209" spans="1:3" x14ac:dyDescent="0.25">
      <c r="A209" s="93">
        <v>0</v>
      </c>
      <c r="C209" s="93">
        <f t="shared" si="3"/>
        <v>0</v>
      </c>
    </row>
    <row r="210" spans="1:3" x14ac:dyDescent="0.25">
      <c r="A210" s="93">
        <v>0</v>
      </c>
      <c r="C210" s="93">
        <f t="shared" si="3"/>
        <v>0</v>
      </c>
    </row>
    <row r="211" spans="1:3" x14ac:dyDescent="0.25">
      <c r="A211" s="93">
        <v>27536.16</v>
      </c>
      <c r="B211" s="93">
        <v>117464</v>
      </c>
      <c r="C211" s="93">
        <f t="shared" si="3"/>
        <v>145000.16</v>
      </c>
    </row>
    <row r="212" spans="1:3" x14ac:dyDescent="0.25">
      <c r="A212" s="93">
        <v>433801.44</v>
      </c>
      <c r="B212" s="93">
        <v>156199</v>
      </c>
      <c r="C212" s="93">
        <f t="shared" si="3"/>
        <v>590000.43999999994</v>
      </c>
    </row>
    <row r="213" spans="1:3" x14ac:dyDescent="0.25">
      <c r="A213" s="93">
        <v>629305.01</v>
      </c>
      <c r="B213" s="93">
        <v>140695</v>
      </c>
      <c r="C213" s="93">
        <f t="shared" si="3"/>
        <v>770000.01</v>
      </c>
    </row>
    <row r="214" spans="1:3" x14ac:dyDescent="0.25">
      <c r="A214" s="93">
        <v>139041.24</v>
      </c>
      <c r="B214" s="93">
        <v>610959</v>
      </c>
      <c r="C214" s="93">
        <f t="shared" si="3"/>
        <v>750000.24</v>
      </c>
    </row>
    <row r="215" spans="1:3" x14ac:dyDescent="0.25">
      <c r="A215" s="93">
        <v>19156.54</v>
      </c>
      <c r="B215" s="93">
        <v>50844</v>
      </c>
      <c r="C215" s="93">
        <f t="shared" si="3"/>
        <v>70000.540000000008</v>
      </c>
    </row>
    <row r="216" spans="1:3" x14ac:dyDescent="0.25">
      <c r="A216" s="93">
        <v>2665.79</v>
      </c>
      <c r="B216" s="93">
        <v>247334</v>
      </c>
      <c r="C216" s="93">
        <f t="shared" si="3"/>
        <v>249999.79</v>
      </c>
    </row>
    <row r="217" spans="1:3" x14ac:dyDescent="0.25">
      <c r="A217" s="93">
        <v>0</v>
      </c>
      <c r="B217" s="93">
        <v>21735</v>
      </c>
      <c r="C217" s="93">
        <f t="shared" si="3"/>
        <v>21735</v>
      </c>
    </row>
    <row r="218" spans="1:3" x14ac:dyDescent="0.25">
      <c r="A218" s="93">
        <v>16323.96</v>
      </c>
      <c r="B218" s="93">
        <v>352549</v>
      </c>
      <c r="C218" s="93">
        <f t="shared" si="3"/>
        <v>368872.96000000002</v>
      </c>
    </row>
    <row r="219" spans="1:3" x14ac:dyDescent="0.25">
      <c r="A219" s="93">
        <v>0</v>
      </c>
      <c r="B219" s="93">
        <v>25000</v>
      </c>
      <c r="C219" s="93">
        <f t="shared" si="3"/>
        <v>25000</v>
      </c>
    </row>
    <row r="220" spans="1:3" x14ac:dyDescent="0.25">
      <c r="A220" s="93">
        <v>1540</v>
      </c>
      <c r="B220" s="93">
        <v>98460</v>
      </c>
      <c r="C220" s="93">
        <f t="shared" si="3"/>
        <v>100000</v>
      </c>
    </row>
    <row r="221" spans="1:3" x14ac:dyDescent="0.25">
      <c r="A221" s="93">
        <v>0</v>
      </c>
      <c r="B221" s="93">
        <v>80000</v>
      </c>
      <c r="C221" s="93">
        <f t="shared" si="3"/>
        <v>80000</v>
      </c>
    </row>
    <row r="222" spans="1:3" x14ac:dyDescent="0.25">
      <c r="A222" s="93">
        <v>13919.72</v>
      </c>
      <c r="B222" s="93">
        <v>746781</v>
      </c>
      <c r="C222" s="93">
        <f t="shared" si="3"/>
        <v>760700.72</v>
      </c>
    </row>
    <row r="223" spans="1:3" x14ac:dyDescent="0.25">
      <c r="A223" s="93">
        <v>0</v>
      </c>
      <c r="B223" s="93">
        <v>100000</v>
      </c>
      <c r="C223" s="93">
        <f t="shared" si="3"/>
        <v>100000</v>
      </c>
    </row>
    <row r="224" spans="1:3" x14ac:dyDescent="0.25">
      <c r="A224" s="93">
        <v>0</v>
      </c>
      <c r="B224" s="93">
        <v>50000</v>
      </c>
      <c r="C224" s="93">
        <f t="shared" si="3"/>
        <v>50000</v>
      </c>
    </row>
    <row r="225" spans="1:5" x14ac:dyDescent="0.25">
      <c r="A225" s="93">
        <v>0</v>
      </c>
      <c r="B225" s="93">
        <v>175000</v>
      </c>
      <c r="C225" s="93">
        <f t="shared" si="3"/>
        <v>175000</v>
      </c>
    </row>
    <row r="226" spans="1:5" x14ac:dyDescent="0.25">
      <c r="A226" s="93">
        <v>0</v>
      </c>
      <c r="B226" s="93">
        <v>175000</v>
      </c>
      <c r="C226" s="93">
        <f t="shared" si="3"/>
        <v>175000</v>
      </c>
    </row>
    <row r="227" spans="1:5" x14ac:dyDescent="0.25">
      <c r="A227" s="93">
        <v>6230509.4199999999</v>
      </c>
      <c r="B227" s="93">
        <v>2303290</v>
      </c>
      <c r="C227" s="93">
        <f t="shared" si="3"/>
        <v>8533799.4199999999</v>
      </c>
    </row>
    <row r="230" spans="1:5" x14ac:dyDescent="0.25">
      <c r="C230" s="93">
        <f>SUM(C2:C229)</f>
        <v>144606454.53000006</v>
      </c>
      <c r="E230" s="97">
        <f>144822655-C230</f>
        <v>216200.4699999392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1"/>
  <sheetViews>
    <sheetView topLeftCell="A13" workbookViewId="0">
      <selection activeCell="E30" sqref="E30"/>
    </sheetView>
  </sheetViews>
  <sheetFormatPr defaultRowHeight="12.5" x14ac:dyDescent="0.25"/>
  <cols>
    <col min="2" max="2" width="14" style="93" bestFit="1" customWidth="1"/>
    <col min="5" max="5" width="15" style="93" bestFit="1" customWidth="1"/>
  </cols>
  <sheetData>
    <row r="3" spans="2:5" x14ac:dyDescent="0.25">
      <c r="E3" s="93">
        <v>114755</v>
      </c>
    </row>
    <row r="4" spans="2:5" x14ac:dyDescent="0.25">
      <c r="B4" s="93">
        <v>300000</v>
      </c>
      <c r="E4" s="104">
        <v>3035000</v>
      </c>
    </row>
    <row r="5" spans="2:5" x14ac:dyDescent="0.25">
      <c r="B5" s="93">
        <v>475000</v>
      </c>
      <c r="E5" s="104">
        <v>316000</v>
      </c>
    </row>
    <row r="6" spans="2:5" x14ac:dyDescent="0.25">
      <c r="B6" s="93">
        <v>475000</v>
      </c>
      <c r="E6" s="104">
        <v>1649000</v>
      </c>
    </row>
    <row r="7" spans="2:5" x14ac:dyDescent="0.25">
      <c r="B7" s="93">
        <v>172600</v>
      </c>
      <c r="E7" s="93">
        <v>3374466</v>
      </c>
    </row>
    <row r="8" spans="2:5" x14ac:dyDescent="0.25">
      <c r="B8" s="93">
        <v>1300000</v>
      </c>
      <c r="E8" s="104">
        <v>1500000</v>
      </c>
    </row>
    <row r="9" spans="2:5" x14ac:dyDescent="0.25">
      <c r="B9" s="93">
        <v>92750</v>
      </c>
      <c r="E9" s="104">
        <v>7167779</v>
      </c>
    </row>
    <row r="10" spans="2:5" x14ac:dyDescent="0.25">
      <c r="E10" s="104">
        <v>296106</v>
      </c>
    </row>
    <row r="11" spans="2:5" x14ac:dyDescent="0.25">
      <c r="E11" s="93">
        <v>324092</v>
      </c>
    </row>
    <row r="12" spans="2:5" x14ac:dyDescent="0.25">
      <c r="E12" s="93">
        <v>22752</v>
      </c>
    </row>
    <row r="13" spans="2:5" x14ac:dyDescent="0.25">
      <c r="E13" s="93">
        <v>368868</v>
      </c>
    </row>
    <row r="14" spans="2:5" x14ac:dyDescent="0.25">
      <c r="E14" s="93">
        <v>4232</v>
      </c>
    </row>
    <row r="15" spans="2:5" x14ac:dyDescent="0.25">
      <c r="E15" s="93">
        <v>34000</v>
      </c>
    </row>
    <row r="16" spans="2:5" x14ac:dyDescent="0.25">
      <c r="E16" s="93">
        <v>145997</v>
      </c>
    </row>
    <row r="17" spans="5:5" x14ac:dyDescent="0.25">
      <c r="E17" s="104">
        <v>498356</v>
      </c>
    </row>
    <row r="18" spans="5:5" x14ac:dyDescent="0.25">
      <c r="E18" s="104">
        <v>100000</v>
      </c>
    </row>
    <row r="19" spans="5:5" x14ac:dyDescent="0.25">
      <c r="E19" s="104">
        <v>528147</v>
      </c>
    </row>
    <row r="20" spans="5:5" x14ac:dyDescent="0.25">
      <c r="E20" s="104">
        <v>511900</v>
      </c>
    </row>
    <row r="21" spans="5:5" x14ac:dyDescent="0.25">
      <c r="E21" s="104">
        <v>895775</v>
      </c>
    </row>
    <row r="22" spans="5:5" x14ac:dyDescent="0.25">
      <c r="E22" s="104">
        <v>322500</v>
      </c>
    </row>
    <row r="23" spans="5:5" x14ac:dyDescent="0.25">
      <c r="E23" s="104">
        <v>25000</v>
      </c>
    </row>
    <row r="24" spans="5:5" x14ac:dyDescent="0.25">
      <c r="E24" s="104">
        <v>250000</v>
      </c>
    </row>
    <row r="25" spans="5:5" x14ac:dyDescent="0.25">
      <c r="E25" s="104">
        <v>50000</v>
      </c>
    </row>
    <row r="26" spans="5:5" x14ac:dyDescent="0.25">
      <c r="E26" s="104">
        <v>100000</v>
      </c>
    </row>
    <row r="27" spans="5:5" x14ac:dyDescent="0.25">
      <c r="E27" s="104">
        <v>500000</v>
      </c>
    </row>
    <row r="28" spans="5:5" x14ac:dyDescent="0.25">
      <c r="E28" s="104">
        <v>250000</v>
      </c>
    </row>
    <row r="29" spans="5:5" x14ac:dyDescent="0.25">
      <c r="E29" s="104">
        <v>250000</v>
      </c>
    </row>
    <row r="30" spans="5:5" x14ac:dyDescent="0.25">
      <c r="E30" s="93">
        <v>159712</v>
      </c>
    </row>
    <row r="31" spans="5:5" x14ac:dyDescent="0.25">
      <c r="E31" s="93">
        <f>SUM(E3:E30)</f>
        <v>22794437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BUDGET</vt:lpstr>
      <vt:lpstr>Sheet1</vt:lpstr>
      <vt:lpstr>Sheet2</vt:lpstr>
      <vt:lpstr>Sheet3</vt:lpstr>
      <vt:lpstr>Sheet4</vt:lpstr>
      <vt:lpstr>BUDGET!Print_Area</vt:lpstr>
      <vt:lpstr>BUDGET!Print_Titles</vt:lpstr>
    </vt:vector>
  </TitlesOfParts>
  <Company>Mt. San Antonio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Mitchell, Rebecca</dc:creator>
  <cp:lastModifiedBy>Chen, Lina</cp:lastModifiedBy>
  <cp:lastPrinted>2016-10-26T20:07:06Z</cp:lastPrinted>
  <dcterms:created xsi:type="dcterms:W3CDTF">2008-07-02T23:04:24Z</dcterms:created>
  <dcterms:modified xsi:type="dcterms:W3CDTF">2016-11-04T17:28:14Z</dcterms:modified>
</cp:coreProperties>
</file>