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s\CLam\christine lam\Projection Templates\Projection 2021-22\Calculator\"/>
    </mc:Choice>
  </mc:AlternateContent>
  <bookViews>
    <workbookView xWindow="0" yWindow="0" windowWidth="28800" windowHeight="11925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Tables!$A$3:$AD$335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Tables!$E$3:$E$147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62913"/>
</workbook>
</file>

<file path=xl/calcChain.xml><?xml version="1.0" encoding="utf-8"?>
<calcChain xmlns="http://schemas.openxmlformats.org/spreadsheetml/2006/main">
  <c r="W12" i="4" l="1"/>
  <c r="W9" i="4"/>
  <c r="L9" i="4" s="1"/>
  <c r="N12" i="4" l="1"/>
  <c r="S12" i="4"/>
  <c r="R12" i="4"/>
  <c r="E335" i="7"/>
  <c r="D335" i="7" s="1"/>
  <c r="E334" i="7"/>
  <c r="D334" i="7" s="1"/>
  <c r="E333" i="7"/>
  <c r="D333" i="7" s="1"/>
  <c r="E332" i="7"/>
  <c r="D332" i="7" s="1"/>
  <c r="E331" i="7"/>
  <c r="D331" i="7" s="1"/>
  <c r="E330" i="7"/>
  <c r="D330" i="7" s="1"/>
  <c r="E329" i="7"/>
  <c r="D329" i="7" s="1"/>
  <c r="E328" i="7"/>
  <c r="D328" i="7" s="1"/>
  <c r="E327" i="7"/>
  <c r="D327" i="7" s="1"/>
  <c r="E326" i="7"/>
  <c r="D326" i="7" s="1"/>
  <c r="E325" i="7"/>
  <c r="D325" i="7" s="1"/>
  <c r="E324" i="7"/>
  <c r="D324" i="7" s="1"/>
  <c r="E323" i="7"/>
  <c r="D323" i="7" s="1"/>
  <c r="E322" i="7"/>
  <c r="D322" i="7" s="1"/>
  <c r="E321" i="7"/>
  <c r="D321" i="7" s="1"/>
  <c r="E320" i="7"/>
  <c r="D320" i="7" s="1"/>
  <c r="E319" i="7"/>
  <c r="D319" i="7" s="1"/>
  <c r="E318" i="7"/>
  <c r="D318" i="7" s="1"/>
  <c r="E317" i="7"/>
  <c r="D317" i="7" s="1"/>
  <c r="E316" i="7"/>
  <c r="D316" i="7" s="1"/>
  <c r="E315" i="7"/>
  <c r="D315" i="7" s="1"/>
  <c r="E314" i="7"/>
  <c r="D314" i="7" s="1"/>
  <c r="E313" i="7"/>
  <c r="D313" i="7" s="1"/>
  <c r="E312" i="7"/>
  <c r="D312" i="7" s="1"/>
  <c r="E311" i="7"/>
  <c r="D311" i="7" s="1"/>
  <c r="E310" i="7"/>
  <c r="D310" i="7" s="1"/>
  <c r="E309" i="7"/>
  <c r="D309" i="7" s="1"/>
  <c r="E308" i="7"/>
  <c r="D308" i="7" s="1"/>
  <c r="E307" i="7"/>
  <c r="D307" i="7" s="1"/>
  <c r="E306" i="7"/>
  <c r="D306" i="7" s="1"/>
  <c r="E305" i="7"/>
  <c r="D305" i="7" s="1"/>
  <c r="E304" i="7"/>
  <c r="D304" i="7" s="1"/>
  <c r="E303" i="7"/>
  <c r="D303" i="7" s="1"/>
  <c r="E302" i="7"/>
  <c r="D302" i="7" s="1"/>
  <c r="E301" i="7"/>
  <c r="D301" i="7" s="1"/>
  <c r="E300" i="7"/>
  <c r="D300" i="7" s="1"/>
  <c r="E299" i="7"/>
  <c r="D299" i="7" s="1"/>
  <c r="E298" i="7"/>
  <c r="D298" i="7" s="1"/>
  <c r="E297" i="7"/>
  <c r="D297" i="7" s="1"/>
  <c r="E296" i="7"/>
  <c r="D296" i="7" s="1"/>
  <c r="E295" i="7"/>
  <c r="D295" i="7" s="1"/>
  <c r="E294" i="7"/>
  <c r="D294" i="7" s="1"/>
  <c r="E293" i="7"/>
  <c r="D293" i="7" s="1"/>
  <c r="E292" i="7"/>
  <c r="D292" i="7" s="1"/>
  <c r="E291" i="7"/>
  <c r="D291" i="7" s="1"/>
  <c r="E290" i="7"/>
  <c r="D290" i="7" s="1"/>
  <c r="E289" i="7"/>
  <c r="D289" i="7" s="1"/>
  <c r="E288" i="7"/>
  <c r="D288" i="7" s="1"/>
  <c r="E287" i="7"/>
  <c r="D287" i="7" s="1"/>
  <c r="E286" i="7"/>
  <c r="D286" i="7" s="1"/>
  <c r="E285" i="7"/>
  <c r="D285" i="7" s="1"/>
  <c r="E284" i="7"/>
  <c r="D284" i="7" s="1"/>
  <c r="E283" i="7"/>
  <c r="D283" i="7" s="1"/>
  <c r="E282" i="7"/>
  <c r="D282" i="7" s="1"/>
  <c r="E281" i="7"/>
  <c r="D281" i="7" s="1"/>
  <c r="E280" i="7"/>
  <c r="D280" i="7" s="1"/>
  <c r="E279" i="7"/>
  <c r="D279" i="7" s="1"/>
  <c r="E278" i="7"/>
  <c r="D278" i="7" s="1"/>
  <c r="E275" i="7"/>
  <c r="E274" i="7"/>
  <c r="E273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D243" i="7" s="1"/>
  <c r="E242" i="7"/>
  <c r="D242" i="7" s="1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D212" i="7" s="1"/>
  <c r="E211" i="7"/>
  <c r="D211" i="7" s="1"/>
  <c r="E208" i="7"/>
  <c r="D208" i="7" s="1"/>
  <c r="E207" i="7"/>
  <c r="D207" i="7" s="1"/>
  <c r="E206" i="7"/>
  <c r="D206" i="7" s="1"/>
  <c r="E205" i="7"/>
  <c r="D205" i="7" s="1"/>
  <c r="E204" i="7"/>
  <c r="D204" i="7" s="1"/>
  <c r="E203" i="7"/>
  <c r="D203" i="7" s="1"/>
  <c r="E202" i="7"/>
  <c r="D202" i="7" s="1"/>
  <c r="E201" i="7"/>
  <c r="D201" i="7" s="1"/>
  <c r="E200" i="7"/>
  <c r="D200" i="7" s="1"/>
  <c r="E199" i="7"/>
  <c r="D199" i="7" s="1"/>
  <c r="E198" i="7"/>
  <c r="D198" i="7" s="1"/>
  <c r="E197" i="7"/>
  <c r="D197" i="7" s="1"/>
  <c r="E196" i="7"/>
  <c r="D196" i="7" s="1"/>
  <c r="E195" i="7"/>
  <c r="D195" i="7" s="1"/>
  <c r="E194" i="7"/>
  <c r="D194" i="7" s="1"/>
  <c r="E193" i="7"/>
  <c r="D193" i="7" s="1"/>
  <c r="E192" i="7"/>
  <c r="D192" i="7" s="1"/>
  <c r="E191" i="7"/>
  <c r="D191" i="7" s="1"/>
  <c r="E190" i="7"/>
  <c r="D190" i="7" s="1"/>
  <c r="E189" i="7"/>
  <c r="D189" i="7" s="1"/>
  <c r="E188" i="7"/>
  <c r="D188" i="7" s="1"/>
  <c r="E187" i="7"/>
  <c r="D187" i="7" s="1"/>
  <c r="E186" i="7"/>
  <c r="D186" i="7" s="1"/>
  <c r="E185" i="7"/>
  <c r="D185" i="7" s="1"/>
  <c r="E184" i="7"/>
  <c r="D184" i="7" s="1"/>
  <c r="E183" i="7"/>
  <c r="D183" i="7" s="1"/>
  <c r="E182" i="7"/>
  <c r="D182" i="7" s="1"/>
  <c r="E181" i="7"/>
  <c r="D181" i="7" s="1"/>
  <c r="E180" i="7"/>
  <c r="D180" i="7" s="1"/>
  <c r="E179" i="7"/>
  <c r="D179" i="7" s="1"/>
  <c r="E178" i="7"/>
  <c r="D178" i="7" s="1"/>
  <c r="E177" i="7"/>
  <c r="D177" i="7" s="1"/>
  <c r="E176" i="7"/>
  <c r="D176" i="7" s="1"/>
  <c r="E175" i="7"/>
  <c r="D175" i="7" s="1"/>
  <c r="E174" i="7"/>
  <c r="D174" i="7" s="1"/>
  <c r="E173" i="7"/>
  <c r="D173" i="7" s="1"/>
  <c r="E172" i="7"/>
  <c r="D172" i="7" s="1"/>
  <c r="E171" i="7"/>
  <c r="D171" i="7" s="1"/>
  <c r="E170" i="7"/>
  <c r="D170" i="7" s="1"/>
  <c r="E169" i="7"/>
  <c r="D169" i="7" s="1"/>
  <c r="E168" i="7"/>
  <c r="D168" i="7" s="1"/>
  <c r="E167" i="7"/>
  <c r="D167" i="7" s="1"/>
  <c r="E166" i="7"/>
  <c r="D166" i="7" s="1"/>
  <c r="E165" i="7"/>
  <c r="D165" i="7" s="1"/>
  <c r="E164" i="7"/>
  <c r="D164" i="7" s="1"/>
  <c r="E163" i="7"/>
  <c r="D163" i="7" s="1"/>
  <c r="E162" i="7"/>
  <c r="D162" i="7" s="1"/>
  <c r="E161" i="7"/>
  <c r="D161" i="7" s="1"/>
  <c r="E160" i="7"/>
  <c r="D160" i="7" s="1"/>
  <c r="E159" i="7"/>
  <c r="D159" i="7" s="1"/>
  <c r="E158" i="7"/>
  <c r="D158" i="7" s="1"/>
  <c r="E157" i="7"/>
  <c r="D157" i="7" s="1"/>
  <c r="E156" i="7"/>
  <c r="D156" i="7" s="1"/>
  <c r="E155" i="7"/>
  <c r="D155" i="7" s="1"/>
  <c r="E154" i="7"/>
  <c r="D154" i="7" s="1"/>
  <c r="E153" i="7"/>
  <c r="D153" i="7" s="1"/>
  <c r="E152" i="7"/>
  <c r="D152" i="7" s="1"/>
  <c r="E151" i="7"/>
  <c r="D151" i="7" s="1"/>
  <c r="E150" i="7"/>
  <c r="D150" i="7" s="1"/>
  <c r="E149" i="7"/>
  <c r="D149" i="7" s="1"/>
  <c r="E147" i="7"/>
  <c r="D147" i="7" s="1"/>
  <c r="E146" i="7"/>
  <c r="D146" i="7" s="1"/>
  <c r="E145" i="7"/>
  <c r="D145" i="7" s="1"/>
  <c r="E144" i="7"/>
  <c r="D144" i="7" s="1"/>
  <c r="E143" i="7"/>
  <c r="D143" i="7" s="1"/>
  <c r="E142" i="7"/>
  <c r="D142" i="7" s="1"/>
  <c r="E141" i="7"/>
  <c r="D141" i="7" s="1"/>
  <c r="E140" i="7"/>
  <c r="D140" i="7" s="1"/>
  <c r="E139" i="7"/>
  <c r="D139" i="7" s="1"/>
  <c r="E138" i="7"/>
  <c r="D138" i="7" s="1"/>
  <c r="E137" i="7"/>
  <c r="D137" i="7" s="1"/>
  <c r="E136" i="7"/>
  <c r="D136" i="7" s="1"/>
  <c r="E135" i="7"/>
  <c r="D135" i="7" s="1"/>
  <c r="E134" i="7"/>
  <c r="D134" i="7" s="1"/>
  <c r="E133" i="7"/>
  <c r="D133" i="7" s="1"/>
  <c r="E132" i="7"/>
  <c r="D132" i="7" s="1"/>
  <c r="E131" i="7"/>
  <c r="D131" i="7" s="1"/>
  <c r="E130" i="7"/>
  <c r="D130" i="7" s="1"/>
  <c r="E129" i="7"/>
  <c r="D129" i="7" s="1"/>
  <c r="E128" i="7"/>
  <c r="D128" i="7" s="1"/>
  <c r="E127" i="7"/>
  <c r="D127" i="7" s="1"/>
  <c r="E126" i="7"/>
  <c r="D126" i="7" s="1"/>
  <c r="E125" i="7"/>
  <c r="D125" i="7" s="1"/>
  <c r="E124" i="7"/>
  <c r="D124" i="7" s="1"/>
  <c r="E123" i="7"/>
  <c r="D123" i="7" s="1"/>
  <c r="E122" i="7"/>
  <c r="D122" i="7" s="1"/>
  <c r="E121" i="7"/>
  <c r="D121" i="7" s="1"/>
  <c r="E120" i="7"/>
  <c r="D120" i="7" s="1"/>
  <c r="E119" i="7"/>
  <c r="D119" i="7" s="1"/>
  <c r="E118" i="7"/>
  <c r="D118" i="7" s="1"/>
  <c r="E117" i="7"/>
  <c r="D117" i="7" s="1"/>
  <c r="E116" i="7"/>
  <c r="D116" i="7" s="1"/>
  <c r="E115" i="7"/>
  <c r="D115" i="7" s="1"/>
  <c r="E114" i="7"/>
  <c r="D114" i="7" s="1"/>
  <c r="E113" i="7"/>
  <c r="D113" i="7" s="1"/>
  <c r="E112" i="7"/>
  <c r="D112" i="7" s="1"/>
  <c r="E111" i="7"/>
  <c r="D111" i="7" s="1"/>
  <c r="E110" i="7"/>
  <c r="D110" i="7" s="1"/>
  <c r="E109" i="7"/>
  <c r="D109" i="7" s="1"/>
  <c r="E108" i="7"/>
  <c r="D108" i="7" s="1"/>
  <c r="E107" i="7"/>
  <c r="D107" i="7" s="1"/>
  <c r="E106" i="7"/>
  <c r="D106" i="7" s="1"/>
  <c r="E105" i="7"/>
  <c r="D105" i="7" s="1"/>
  <c r="E104" i="7"/>
  <c r="D104" i="7" s="1"/>
  <c r="E103" i="7"/>
  <c r="D103" i="7" s="1"/>
  <c r="E102" i="7"/>
  <c r="D102" i="7" s="1"/>
  <c r="E101" i="7"/>
  <c r="D101" i="7" s="1"/>
  <c r="E100" i="7"/>
  <c r="D100" i="7" s="1"/>
  <c r="E99" i="7"/>
  <c r="D99" i="7" s="1"/>
  <c r="E98" i="7"/>
  <c r="D98" i="7" s="1"/>
  <c r="E97" i="7"/>
  <c r="D97" i="7" s="1"/>
  <c r="E96" i="7"/>
  <c r="D96" i="7" s="1"/>
  <c r="E95" i="7"/>
  <c r="D95" i="7" s="1"/>
  <c r="E94" i="7"/>
  <c r="D94" i="7" s="1"/>
  <c r="E93" i="7"/>
  <c r="D93" i="7" s="1"/>
  <c r="E92" i="7"/>
  <c r="D92" i="7" s="1"/>
  <c r="E91" i="7"/>
  <c r="D91" i="7" s="1"/>
  <c r="E90" i="7"/>
  <c r="D90" i="7" s="1"/>
  <c r="E89" i="7"/>
  <c r="D89" i="7" s="1"/>
  <c r="E88" i="7"/>
  <c r="D88" i="7" s="1"/>
  <c r="E87" i="7"/>
  <c r="D87" i="7" s="1"/>
  <c r="E86" i="7"/>
  <c r="D86" i="7" s="1"/>
  <c r="E85" i="7"/>
  <c r="D85" i="7" s="1"/>
  <c r="E84" i="7"/>
  <c r="D84" i="7" s="1"/>
  <c r="E83" i="7"/>
  <c r="D83" i="7" s="1"/>
  <c r="E82" i="7"/>
  <c r="D82" i="7" s="1"/>
  <c r="E81" i="7"/>
  <c r="D81" i="7" s="1"/>
  <c r="E80" i="7"/>
  <c r="D80" i="7" s="1"/>
  <c r="E79" i="7"/>
  <c r="D79" i="7" s="1"/>
  <c r="E78" i="7"/>
  <c r="D78" i="7" s="1"/>
  <c r="E77" i="7"/>
  <c r="D77" i="7" s="1"/>
  <c r="E76" i="7"/>
  <c r="D76" i="7" s="1"/>
  <c r="E75" i="7"/>
  <c r="D75" i="7" s="1"/>
  <c r="E74" i="7"/>
  <c r="D74" i="7" s="1"/>
  <c r="E73" i="7"/>
  <c r="D73" i="7" s="1"/>
  <c r="E72" i="7"/>
  <c r="D72" i="7" s="1"/>
  <c r="E71" i="7"/>
  <c r="D71" i="7" s="1"/>
  <c r="E70" i="7"/>
  <c r="D70" i="7" s="1"/>
  <c r="E69" i="7"/>
  <c r="D69" i="7" s="1"/>
  <c r="E68" i="7"/>
  <c r="D68" i="7" s="1"/>
  <c r="E67" i="7"/>
  <c r="D67" i="7" s="1"/>
  <c r="E66" i="7"/>
  <c r="D66" i="7" s="1"/>
  <c r="E65" i="7"/>
  <c r="D65" i="7" s="1"/>
  <c r="E64" i="7"/>
  <c r="D64" i="7" s="1"/>
  <c r="E63" i="7"/>
  <c r="D63" i="7" s="1"/>
  <c r="E62" i="7"/>
  <c r="D62" i="7" s="1"/>
  <c r="E61" i="7"/>
  <c r="D61" i="7" s="1"/>
  <c r="E60" i="7"/>
  <c r="D60" i="7" s="1"/>
  <c r="E59" i="7"/>
  <c r="D59" i="7" s="1"/>
  <c r="E58" i="7"/>
  <c r="D58" i="7" s="1"/>
  <c r="E57" i="7"/>
  <c r="D57" i="7" s="1"/>
  <c r="E56" i="7"/>
  <c r="D56" i="7" s="1"/>
  <c r="E55" i="7"/>
  <c r="D55" i="7" s="1"/>
  <c r="E54" i="7"/>
  <c r="D54" i="7" s="1"/>
  <c r="E53" i="7"/>
  <c r="D53" i="7" s="1"/>
  <c r="E52" i="7"/>
  <c r="D52" i="7" s="1"/>
  <c r="E51" i="7"/>
  <c r="D51" i="7" s="1"/>
  <c r="E50" i="7"/>
  <c r="D50" i="7" s="1"/>
  <c r="E49" i="7"/>
  <c r="D49" i="7" s="1"/>
  <c r="E48" i="7"/>
  <c r="D48" i="7" s="1"/>
  <c r="E47" i="7"/>
  <c r="D47" i="7" s="1"/>
  <c r="E46" i="7"/>
  <c r="D46" i="7" s="1"/>
  <c r="E45" i="7"/>
  <c r="D45" i="7" s="1"/>
  <c r="E44" i="7"/>
  <c r="D44" i="7" s="1"/>
  <c r="E43" i="7"/>
  <c r="D43" i="7" s="1"/>
  <c r="E42" i="7"/>
  <c r="D42" i="7" s="1"/>
  <c r="E41" i="7"/>
  <c r="D41" i="7" s="1"/>
  <c r="E40" i="7"/>
  <c r="D40" i="7" s="1"/>
  <c r="E39" i="7"/>
  <c r="D39" i="7" s="1"/>
  <c r="E38" i="7"/>
  <c r="D38" i="7" s="1"/>
  <c r="E37" i="7"/>
  <c r="D37" i="7" s="1"/>
  <c r="E36" i="7"/>
  <c r="D36" i="7" s="1"/>
  <c r="E35" i="7"/>
  <c r="D35" i="7" s="1"/>
  <c r="E34" i="7"/>
  <c r="D34" i="7" s="1"/>
  <c r="E33" i="7"/>
  <c r="D33" i="7" s="1"/>
  <c r="E32" i="7"/>
  <c r="D32" i="7" s="1"/>
  <c r="E31" i="7"/>
  <c r="D31" i="7" s="1"/>
  <c r="E30" i="7"/>
  <c r="D30" i="7" s="1"/>
  <c r="E29" i="7"/>
  <c r="D29" i="7" s="1"/>
  <c r="E28" i="7"/>
  <c r="D28" i="7" s="1"/>
  <c r="E27" i="7"/>
  <c r="D27" i="7" s="1"/>
  <c r="E26" i="7"/>
  <c r="D26" i="7" s="1"/>
  <c r="E25" i="7"/>
  <c r="D25" i="7" s="1"/>
  <c r="E24" i="7"/>
  <c r="D24" i="7" s="1"/>
  <c r="E23" i="7"/>
  <c r="D23" i="7" s="1"/>
  <c r="E22" i="7"/>
  <c r="D22" i="7" s="1"/>
  <c r="E21" i="7"/>
  <c r="D21" i="7" s="1"/>
  <c r="E20" i="7"/>
  <c r="D20" i="7" s="1"/>
  <c r="E19" i="7"/>
  <c r="D19" i="7" s="1"/>
  <c r="E18" i="7"/>
  <c r="D18" i="7" s="1"/>
  <c r="E17" i="7"/>
  <c r="D17" i="7" s="1"/>
  <c r="E16" i="7"/>
  <c r="D16" i="7" s="1"/>
  <c r="E15" i="7"/>
  <c r="D15" i="7" s="1"/>
  <c r="E14" i="7"/>
  <c r="D14" i="7" s="1"/>
  <c r="E13" i="7"/>
  <c r="D13" i="7" s="1"/>
  <c r="E12" i="7"/>
  <c r="D12" i="7" s="1"/>
  <c r="E11" i="7"/>
  <c r="D11" i="7" s="1"/>
  <c r="E10" i="7"/>
  <c r="D10" i="7" s="1"/>
  <c r="E9" i="7"/>
  <c r="D9" i="7" s="1"/>
  <c r="E8" i="7"/>
  <c r="D8" i="7" s="1"/>
  <c r="E7" i="7"/>
  <c r="D7" i="7" s="1"/>
  <c r="E6" i="7"/>
  <c r="D6" i="7" s="1"/>
  <c r="E5" i="7"/>
  <c r="D5" i="7" s="1"/>
  <c r="E4" i="7"/>
  <c r="D4" i="7" s="1"/>
  <c r="C239" i="7" l="1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S9" i="4" l="1"/>
  <c r="R9" i="4"/>
  <c r="T9" i="4" l="1"/>
  <c r="G32" i="6"/>
  <c r="C275" i="7"/>
  <c r="C274" i="7"/>
  <c r="C273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35" i="7" l="1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0" i="7" l="1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U12" i="4" l="1"/>
  <c r="V12" i="4" s="1"/>
  <c r="U9" i="4"/>
  <c r="V9" i="4" s="1"/>
  <c r="D9" i="4" s="1"/>
  <c r="F9" i="4" l="1"/>
  <c r="C17" i="6" s="1"/>
  <c r="E9" i="4"/>
  <c r="C16" i="6" s="1"/>
  <c r="M12" i="4"/>
  <c r="H12" i="4" s="1"/>
  <c r="K12" i="4"/>
  <c r="H21" i="6" s="1"/>
  <c r="J12" i="4"/>
  <c r="H20" i="6" s="1"/>
  <c r="D12" i="4"/>
  <c r="H15" i="6" s="1"/>
  <c r="G9" i="4"/>
  <c r="C18" i="6" s="1"/>
  <c r="J9" i="4"/>
  <c r="C20" i="6" s="1"/>
  <c r="K9" i="4"/>
  <c r="C21" i="6" s="1"/>
  <c r="H9" i="4"/>
  <c r="C19" i="6" s="1"/>
  <c r="C15" i="6"/>
  <c r="H19" i="6" l="1"/>
  <c r="H23" i="6"/>
  <c r="O12" i="4" l="1"/>
  <c r="P12" i="4" s="1"/>
  <c r="H10" i="6" s="1"/>
  <c r="H25" i="6" l="1"/>
  <c r="C22" i="6"/>
  <c r="O9" i="4" l="1"/>
  <c r="P9" i="4" s="1"/>
  <c r="C10" i="6" s="1"/>
  <c r="C25" i="6" l="1"/>
</calcChain>
</file>

<file path=xl/comments1.xml><?xml version="1.0" encoding="utf-8"?>
<comments xmlns="http://schemas.openxmlformats.org/spreadsheetml/2006/main">
  <authors>
    <author>Lam, Christine</author>
  </authors>
  <commentList>
    <comment ref="J4" authorId="0" shapeId="0">
      <text>
        <r>
          <rPr>
            <b/>
            <sz val="8"/>
            <color indexed="81"/>
            <rFont val="Tahoma"/>
            <family val="2"/>
          </rPr>
          <t>Lam, Christine:</t>
        </r>
        <r>
          <rPr>
            <sz val="8"/>
            <color indexed="81"/>
            <rFont val="Tahoma"/>
            <family val="2"/>
          </rPr>
          <t xml:space="preserve">
18-19 remain 0.05% per LACOE letter 3/21/18
</t>
        </r>
      </text>
    </comment>
  </commentList>
</comments>
</file>

<file path=xl/sharedStrings.xml><?xml version="1.0" encoding="utf-8"?>
<sst xmlns="http://schemas.openxmlformats.org/spreadsheetml/2006/main" count="480" uniqueCount="97">
  <si>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</si>
  <si>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</si>
  <si>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</si>
  <si>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</si>
  <si>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</si>
  <si>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</si>
  <si>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</si>
  <si>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</si>
  <si>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</si>
  <si>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</si>
  <si>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</si>
  <si>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</si>
  <si>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</si>
  <si>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</si>
  <si>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</si>
  <si>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</si>
  <si>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</si>
  <si>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</si>
  <si>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</si>
  <si>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</si>
  <si>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</si>
  <si>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</si>
  <si>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</si>
  <si>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</si>
  <si>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</si>
  <si>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</si>
  <si>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</si>
  <si>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</si>
  <si>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</si>
  <si>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</si>
  <si>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</si>
  <si>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</si>
  <si>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</si>
  <si>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</si>
  <si>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</si>
  <si>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</si>
  <si>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</si>
  <si>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</si>
  <si>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</si>
  <si>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</si>
  <si>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</si>
  <si>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</si>
  <si>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</si>
  <si>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</si>
  <si>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</si>
  <si>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</si>
  <si>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</si>
  <si>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</si>
  <si>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</si>
  <si>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</si>
  <si>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</si>
  <si>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</si>
  <si>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</si>
  <si>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Amont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</si>
  <si>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</si>
  <si>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</si>
  <si>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</si>
  <si>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</si>
  <si>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</si>
  <si>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</si>
  <si>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</si>
  <si>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</si>
  <si>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</si>
  <si>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</si>
  <si>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</si>
  <si>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CURRENT CIL (HEALTH &amp; WELFARE) RATES 20/21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</si>
  <si>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</si>
  <si>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</si>
  <si>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</si>
  <si>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</si>
  <si>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</si>
  <si>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</si>
  <si>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</si>
  <si>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</si>
  <si>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</si>
  <si>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</si>
  <si>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</si>
  <si>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</si>
  <si>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</si>
  <si>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Step 1</t>
  </si>
  <si>
    <t>Academic Management</t>
  </si>
  <si>
    <t>Classified Management</t>
  </si>
  <si>
    <t>AM</t>
  </si>
  <si>
    <t>CM</t>
  </si>
  <si>
    <t>All Other Units</t>
  </si>
  <si>
    <t>Original</t>
  </si>
  <si>
    <t>Taxable to all except PERS and STRS 9.3.20</t>
  </si>
  <si>
    <t>FY 20-21</t>
  </si>
  <si>
    <t>Range</t>
  </si>
  <si>
    <t>Unit</t>
  </si>
  <si>
    <t>Adjust Salary</t>
  </si>
  <si>
    <t>FY 2021-22
FTE)</t>
  </si>
  <si>
    <t># Months</t>
  </si>
  <si>
    <t>CSEA 262 (Unit A)</t>
  </si>
  <si>
    <t>CSEA 651 (Unit B)</t>
  </si>
  <si>
    <t>FY 21-22 (All with 2.31%)</t>
  </si>
  <si>
    <t>Revised 3.7.22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</si>
</sst>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166" fontId="11" fillId="0" borderId="0"/>
    <xf numFmtId="43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Border="1"/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/>
    <xf numFmtId="3" fontId="0" fillId="0" borderId="0" xfId="0" applyNumberFormat="1" applyFill="1"/>
    <xf numFmtId="0" fontId="2" fillId="0" borderId="0" xfId="0" applyFont="1" applyFill="1"/>
    <xf numFmtId="0" fontId="2" fillId="0" borderId="0" xfId="0" applyFont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ill="1" applyBorder="1"/>
    <xf numFmtId="0" fontId="2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Border="1"/>
    <xf numFmtId="167" fontId="12" fillId="0" borderId="0" xfId="4" applyNumberFormat="1" applyFont="1" applyProtection="1"/>
    <xf numFmtId="166" fontId="12" fillId="0" borderId="0" xfId="4" applyFont="1" applyProtection="1"/>
    <xf numFmtId="166" fontId="11" fillId="0" borderId="0" xfId="4"/>
    <xf numFmtId="43" fontId="0" fillId="0" borderId="0" xfId="5" applyNumberFormat="1" applyFont="1"/>
    <xf numFmtId="166" fontId="13" fillId="0" borderId="0" xfId="4" applyFont="1" applyProtection="1"/>
    <xf numFmtId="43" fontId="13" fillId="0" borderId="0" xfId="5" applyNumberFormat="1" applyFont="1" applyAlignment="1" applyProtection="1">
      <alignment horizontal="center"/>
    </xf>
    <xf numFmtId="166" fontId="13" fillId="0" borderId="0" xfId="4" applyFont="1" applyAlignment="1" applyProtection="1">
      <alignment horizontal="center"/>
    </xf>
    <xf numFmtId="1" fontId="13" fillId="0" borderId="0" xfId="4" applyNumberFormat="1" applyFont="1" applyProtection="1"/>
    <xf numFmtId="43" fontId="12" fillId="0" borderId="0" xfId="5" applyNumberFormat="1" applyFont="1" applyProtection="1"/>
    <xf numFmtId="1" fontId="13" fillId="0" borderId="9" xfId="4" applyNumberFormat="1" applyFont="1" applyBorder="1" applyProtection="1"/>
    <xf numFmtId="0" fontId="10" fillId="0" borderId="0" xfId="0" applyFont="1" applyAlignment="1">
      <alignment horizontal="center"/>
    </xf>
    <xf numFmtId="43" fontId="12" fillId="0" borderId="0" xfId="1" applyFont="1" applyProtection="1"/>
    <xf numFmtId="43" fontId="1" fillId="0" borderId="0" xfId="5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6" fillId="0" borderId="19" xfId="0" applyFont="1" applyBorder="1" applyAlignment="1" applyProtection="1">
      <alignment horizontal="center"/>
      <protection locked="0"/>
    </xf>
    <xf numFmtId="10" fontId="16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 applyAlignment="1"/>
    <xf numFmtId="164" fontId="1" fillId="6" borderId="7" xfId="0" applyNumberFormat="1" applyFont="1" applyFill="1" applyBorder="1" applyAlignment="1"/>
    <xf numFmtId="164" fontId="1" fillId="6" borderId="0" xfId="0" applyNumberFormat="1" applyFont="1" applyFill="1" applyBorder="1" applyAlignment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5" fillId="0" borderId="0" xfId="0" applyFont="1" applyBorder="1" applyAlignment="1"/>
    <xf numFmtId="0" fontId="16" fillId="0" borderId="0" xfId="3" applyFont="1" applyFill="1" applyBorder="1" applyProtection="1"/>
    <xf numFmtId="0" fontId="21" fillId="0" borderId="0" xfId="0" applyFont="1" applyAlignment="1"/>
    <xf numFmtId="0" fontId="16" fillId="0" borderId="21" xfId="3" applyFont="1" applyFill="1" applyBorder="1" applyProtection="1"/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left"/>
    </xf>
    <xf numFmtId="0" fontId="23" fillId="0" borderId="0" xfId="0" applyFont="1" applyAlignment="1">
      <alignment horizontal="center"/>
    </xf>
    <xf numFmtId="43" fontId="12" fillId="3" borderId="0" xfId="5" applyNumberFormat="1" applyFont="1" applyFill="1" applyProtection="1"/>
    <xf numFmtId="43" fontId="11" fillId="0" borderId="0" xfId="1" applyFont="1"/>
    <xf numFmtId="43" fontId="13" fillId="0" borderId="0" xfId="1" applyFont="1" applyAlignment="1" applyProtection="1">
      <alignment horizontal="center"/>
    </xf>
    <xf numFmtId="43" fontId="13" fillId="0" borderId="0" xfId="1" applyFont="1" applyAlignment="1" applyProtection="1">
      <alignment horizontal="left"/>
    </xf>
    <xf numFmtId="43" fontId="14" fillId="0" borderId="0" xfId="1" applyFont="1" applyFill="1" applyProtection="1"/>
    <xf numFmtId="43" fontId="12" fillId="3" borderId="0" xfId="1" applyFont="1" applyFill="1" applyProtection="1"/>
    <xf numFmtId="0" fontId="25" fillId="0" borderId="0" xfId="0" applyFont="1"/>
    <xf numFmtId="0" fontId="16" fillId="0" borderId="18" xfId="0" applyFont="1" applyBorder="1" applyAlignment="1">
      <alignment vertical="center"/>
    </xf>
    <xf numFmtId="0" fontId="10" fillId="0" borderId="19" xfId="0" applyFont="1" applyBorder="1"/>
    <xf numFmtId="0" fontId="16" fillId="0" borderId="18" xfId="0" applyFont="1" applyBorder="1"/>
    <xf numFmtId="0" fontId="16" fillId="0" borderId="0" xfId="3" applyFont="1" applyFill="1" applyBorder="1" applyAlignment="1" applyProtection="1">
      <alignment vertical="center"/>
    </xf>
    <xf numFmtId="0" fontId="10" fillId="0" borderId="20" xfId="0" applyFont="1" applyBorder="1"/>
    <xf numFmtId="0" fontId="16" fillId="0" borderId="10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0" fillId="0" borderId="11" xfId="0" applyFont="1" applyBorder="1"/>
    <xf numFmtId="0" fontId="16" fillId="0" borderId="12" xfId="0" applyFont="1" applyBorder="1"/>
    <xf numFmtId="0" fontId="10" fillId="0" borderId="21" xfId="0" applyFont="1" applyBorder="1"/>
    <xf numFmtId="0" fontId="10" fillId="0" borderId="13" xfId="0" applyFont="1" applyBorder="1"/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16" fillId="4" borderId="16" xfId="0" applyFont="1" applyFill="1" applyBorder="1" applyProtection="1"/>
    <xf numFmtId="0" fontId="17" fillId="4" borderId="17" xfId="0" applyFont="1" applyFill="1" applyBorder="1" applyAlignment="1" applyProtection="1">
      <alignment horizontal="center"/>
    </xf>
    <xf numFmtId="0" fontId="16" fillId="4" borderId="18" xfId="0" applyFont="1" applyFill="1" applyBorder="1" applyProtection="1"/>
    <xf numFmtId="0" fontId="16" fillId="4" borderId="12" xfId="0" applyFont="1" applyFill="1" applyBorder="1" applyProtection="1"/>
    <xf numFmtId="0" fontId="16" fillId="3" borderId="16" xfId="0" applyFont="1" applyFill="1" applyBorder="1" applyProtection="1"/>
    <xf numFmtId="0" fontId="17" fillId="3" borderId="17" xfId="0" applyFont="1" applyFill="1" applyBorder="1" applyAlignment="1" applyProtection="1">
      <alignment horizontal="center"/>
    </xf>
    <xf numFmtId="0" fontId="16" fillId="3" borderId="18" xfId="0" applyFont="1" applyFill="1" applyBorder="1" applyProtection="1"/>
    <xf numFmtId="0" fontId="16" fillId="3" borderId="12" xfId="0" applyFont="1" applyFill="1" applyBorder="1" applyProtection="1"/>
    <xf numFmtId="0" fontId="16" fillId="6" borderId="10" xfId="0" applyFont="1" applyFill="1" applyBorder="1" applyProtection="1"/>
    <xf numFmtId="0" fontId="16" fillId="6" borderId="11" xfId="0" applyFont="1" applyFill="1" applyBorder="1" applyAlignment="1" applyProtection="1">
      <alignment horizontal="center"/>
    </xf>
    <xf numFmtId="0" fontId="17" fillId="6" borderId="12" xfId="0" applyFont="1" applyFill="1" applyBorder="1" applyProtection="1"/>
    <xf numFmtId="169" fontId="16" fillId="0" borderId="19" xfId="1" applyNumberFormat="1" applyFont="1" applyBorder="1" applyAlignment="1" applyProtection="1">
      <alignment horizontal="center"/>
    </xf>
    <xf numFmtId="41" fontId="16" fillId="0" borderId="19" xfId="1" applyNumberFormat="1" applyFont="1" applyBorder="1" applyAlignment="1" applyProtection="1">
      <alignment horizontal="center"/>
    </xf>
    <xf numFmtId="169" fontId="16" fillId="6" borderId="11" xfId="0" applyNumberFormat="1" applyFont="1" applyFill="1" applyBorder="1" applyAlignment="1" applyProtection="1">
      <alignment horizontal="center"/>
    </xf>
    <xf numFmtId="169" fontId="17" fillId="6" borderId="13" xfId="0" applyNumberFormat="1" applyFont="1" applyFill="1" applyBorder="1" applyAlignment="1" applyProtection="1">
      <alignment horizontal="right"/>
    </xf>
    <xf numFmtId="0" fontId="16" fillId="0" borderId="0" xfId="0" applyFont="1" applyProtection="1"/>
    <xf numFmtId="0" fontId="21" fillId="0" borderId="0" xfId="0" applyFont="1" applyBorder="1" applyAlignment="1" applyProtection="1"/>
    <xf numFmtId="0" fontId="24" fillId="0" borderId="0" xfId="0" applyFont="1" applyProtection="1"/>
    <xf numFmtId="4" fontId="23" fillId="0" borderId="0" xfId="0" applyNumberFormat="1" applyFont="1"/>
    <xf numFmtId="43" fontId="0" fillId="0" borderId="0" xfId="1" applyFont="1"/>
    <xf numFmtId="0" fontId="17" fillId="6" borderId="12" xfId="0" applyFont="1" applyFill="1" applyBorder="1" applyAlignment="1" applyProtection="1">
      <alignment wrapText="1"/>
    </xf>
    <xf numFmtId="168" fontId="17" fillId="6" borderId="13" xfId="0" applyNumberFormat="1" applyFont="1" applyFill="1" applyBorder="1" applyAlignment="1" applyProtection="1">
      <alignment horizontal="center" vertical="top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6" fillId="6" borderId="12" xfId="0" applyFont="1" applyFill="1" applyBorder="1" applyAlignment="1" applyProtection="1">
      <alignment vertical="center" wrapText="1"/>
    </xf>
    <xf numFmtId="168" fontId="26" fillId="6" borderId="13" xfId="0" applyNumberFormat="1" applyFont="1" applyFill="1" applyBorder="1" applyAlignment="1" applyProtection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16" fillId="7" borderId="14" xfId="0" applyFont="1" applyFill="1" applyBorder="1" applyAlignment="1" applyProtection="1">
      <alignment horizontal="right"/>
    </xf>
    <xf numFmtId="0" fontId="20" fillId="0" borderId="0" xfId="0" applyFont="1" applyBorder="1" applyAlignment="1"/>
    <xf numFmtId="0" fontId="20" fillId="0" borderId="19" xfId="0" applyFont="1" applyBorder="1" applyAlignment="1"/>
    <xf numFmtId="0" fontId="16" fillId="5" borderId="14" xfId="0" applyFont="1" applyFill="1" applyBorder="1" applyAlignment="1" applyProtection="1">
      <alignment horizontal="right"/>
    </xf>
    <xf numFmtId="0" fontId="17" fillId="5" borderId="14" xfId="0" applyFont="1" applyFill="1" applyBorder="1" applyAlignment="1" applyProtection="1">
      <alignment horizontal="right" vertical="center" wrapText="1"/>
    </xf>
    <xf numFmtId="0" fontId="17" fillId="5" borderId="15" xfId="0" applyFont="1" applyFill="1" applyBorder="1" applyAlignment="1" applyProtection="1">
      <alignment horizontal="right" vertical="center" wrapText="1"/>
    </xf>
    <xf numFmtId="0" fontId="17" fillId="7" borderId="14" xfId="0" applyFont="1" applyFill="1" applyBorder="1" applyAlignment="1" applyProtection="1">
      <alignment horizontal="right" vertical="center" wrapText="1"/>
    </xf>
    <xf numFmtId="0" fontId="17" fillId="7" borderId="15" xfId="0" applyFont="1" applyFill="1" applyBorder="1" applyAlignment="1" applyProtection="1">
      <alignment horizontal="right" vertical="center" wrapText="1"/>
    </xf>
    <xf numFmtId="0" fontId="22" fillId="0" borderId="0" xfId="7" applyBorder="1" applyAlignment="1" applyProtection="1"/>
    <xf numFmtId="0" fontId="21" fillId="0" borderId="0" xfId="0" applyFont="1" applyBorder="1" applyAlignment="1" applyProtection="1">
      <alignment horizontal="right" wrapText="1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Border="1" applyAlignment="1"/>
    <xf numFmtId="0" fontId="20" fillId="0" borderId="23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right" vertical="center" wrapText="1"/>
    </xf>
    <xf numFmtId="0" fontId="16" fillId="5" borderId="15" xfId="0" applyFont="1" applyFill="1" applyBorder="1" applyAlignment="1" applyProtection="1">
      <alignment horizontal="left"/>
    </xf>
    <xf numFmtId="9" fontId="16" fillId="7" borderId="15" xfId="0" applyNumberFormat="1" applyFont="1" applyFill="1" applyBorder="1" applyAlignment="1" applyProtection="1">
      <alignment horizontal="left" vertical="center"/>
    </xf>
    <xf numFmtId="0" fontId="16" fillId="0" borderId="0" xfId="0" applyFont="1" applyBorder="1" applyAlignment="1">
      <alignment vertical="center"/>
    </xf>
    <xf numFmtId="43" fontId="0" fillId="0" borderId="0" xfId="0" applyNumberFormat="1"/>
    <xf numFmtId="3" fontId="2" fillId="0" borderId="0" xfId="0" applyNumberFormat="1" applyFont="1" applyFill="1"/>
    <xf numFmtId="43" fontId="0" fillId="0" borderId="0" xfId="1" applyFont="1" applyFill="1"/>
    <xf numFmtId="166" fontId="12" fillId="0" borderId="0" xfId="4" applyFont="1" applyFill="1" applyProtection="1"/>
    <xf numFmtId="1" fontId="13" fillId="0" borderId="0" xfId="4" applyNumberFormat="1" applyFont="1" applyFill="1" applyProtection="1"/>
    <xf numFmtId="43" fontId="12" fillId="0" borderId="0" xfId="5" applyNumberFormat="1" applyFont="1" applyFill="1" applyProtection="1"/>
    <xf numFmtId="43" fontId="12" fillId="0" borderId="0" xfId="1" applyFont="1" applyFill="1" applyProtection="1"/>
    <xf numFmtId="3" fontId="2" fillId="0" borderId="0" xfId="0" applyNumberFormat="1" applyFont="1"/>
    <xf numFmtId="0" fontId="28" fillId="0" borderId="0" xfId="0" applyFont="1" applyBorder="1" applyAlignment="1" applyProtection="1">
      <alignment horizontal="left"/>
    </xf>
    <xf numFmtId="0" fontId="28" fillId="0" borderId="0" xfId="0" applyFont="1" applyBorder="1" applyAlignment="1" applyProtection="1">
      <alignment horizontal="right" wrapText="1"/>
    </xf>
    <xf numFmtId="0" fontId="29" fillId="0" borderId="0" xfId="0" applyFont="1"/>
    <xf numFmtId="0" fontId="30" fillId="0" borderId="0" xfId="0" applyFont="1"/>
    <xf numFmtId="0" fontId="31" fillId="0" borderId="0" xfId="7" applyFont="1" applyBorder="1" applyAlignment="1" applyProtection="1">
      <alignment horizontal="left"/>
    </xf>
    <xf numFmtId="0" fontId="31" fillId="0" borderId="0" xfId="7" applyFont="1" applyBorder="1" applyAlignment="1" applyProtection="1">
      <alignment horizontal="right"/>
    </xf>
    <xf numFmtId="0" fontId="31" fillId="0" borderId="0" xfId="7" applyFont="1" applyBorder="1" applyAlignment="1" applyProtection="1"/>
    <xf numFmtId="0" fontId="28" fillId="0" borderId="0" xfId="0" applyFont="1" applyBorder="1" applyAlignment="1" applyProtection="1"/>
    <xf numFmtId="0" fontId="28" fillId="0" borderId="0" xfId="0" applyFont="1" applyAlignment="1"/>
  </cellXfs>
  <cellStyles count="8">
    <cellStyle name="Comma" xfId="1" builtinId="3"/>
    <cellStyle name="Comma 2" xfId="5"/>
    <cellStyle name="Hyperlink" xfId="7" builtinId="8"/>
    <cellStyle name="Normal" xfId="0" builtinId="0"/>
    <cellStyle name="Normal 2" xfId="3"/>
    <cellStyle name="Normal 3" xfId="4"/>
    <cellStyle name="Percent" xfId="2" builtinId="5"/>
    <cellStyle name="Percent 2" xfId="6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showGridLines="0" tabSelected="1" zoomScaleNormal="100" workbookViewId="0">
      <selection activeCell="B33" sqref="B33"/>
    </sheetView>
  </sheetViews>
  <sheetFormatPr defaultColWidth="9.140625" defaultRowHeight="15.75"/>
  <cols>
    <col min="1" max="1" width="7.28515625" style="40" customWidth="1"/>
    <col min="2" max="2" width="40.42578125" style="40" customWidth="1"/>
    <col min="3" max="3" width="23" style="52" customWidth="1"/>
    <col min="4" max="4" width="7.28515625" style="40" customWidth="1"/>
    <col min="5" max="5" width="2.42578125" style="55" customWidth="1"/>
    <col min="6" max="6" width="2.28515625" style="40" customWidth="1"/>
    <col min="7" max="7" width="40.5703125" style="40" customWidth="1"/>
    <col min="8" max="8" width="23" style="40" customWidth="1"/>
    <col min="9" max="9" width="1.7109375" style="40" customWidth="1"/>
    <col min="10" max="16384" width="9.140625" style="40"/>
  </cols>
  <sheetData>
    <row r="1" spans="2:11" s="59" customFormat="1" ht="78" customHeight="1" thickBot="1">
      <c r="B1" s="165" t="s">
        <v>74</v>
      </c>
      <c r="C1" s="164" t="s">
        <v>91</v>
      </c>
      <c r="D1" s="146"/>
      <c r="E1" s="146"/>
      <c r="F1" s="147"/>
      <c r="G1" s="165" t="s">
        <v>75</v>
      </c>
      <c r="H1" s="164" t="s">
        <v>91</v>
      </c>
    </row>
    <row r="2" spans="2:11" ht="10.5" customHeight="1" thickBot="1">
      <c r="B2" s="111"/>
      <c r="C2" s="112"/>
      <c r="D2" s="41"/>
      <c r="G2" s="111"/>
      <c r="H2" s="111"/>
    </row>
    <row r="3" spans="2:11" s="56" customFormat="1" ht="18.75" thickBot="1">
      <c r="B3" s="148" t="s">
        <v>67</v>
      </c>
      <c r="C3" s="166" t="s">
        <v>66</v>
      </c>
      <c r="E3" s="86"/>
      <c r="F3" s="86"/>
      <c r="G3" s="145" t="s">
        <v>68</v>
      </c>
      <c r="H3" s="167">
        <v>0.5</v>
      </c>
    </row>
    <row r="4" spans="2:11" s="56" customFormat="1" ht="18.75" thickTop="1">
      <c r="B4" s="113" t="s">
        <v>31</v>
      </c>
      <c r="C4" s="114" t="s">
        <v>32</v>
      </c>
      <c r="G4" s="117" t="s">
        <v>31</v>
      </c>
      <c r="H4" s="118" t="s">
        <v>32</v>
      </c>
    </row>
    <row r="5" spans="2:11" s="56" customFormat="1" ht="18">
      <c r="B5" s="115" t="s">
        <v>48</v>
      </c>
      <c r="C5" s="61" t="s">
        <v>82</v>
      </c>
      <c r="G5" s="119" t="s">
        <v>48</v>
      </c>
      <c r="H5" s="61" t="s">
        <v>33</v>
      </c>
    </row>
    <row r="6" spans="2:11" s="56" customFormat="1" ht="18">
      <c r="B6" s="115" t="s">
        <v>44</v>
      </c>
      <c r="C6" s="61">
        <v>17</v>
      </c>
      <c r="G6" s="119" t="s">
        <v>44</v>
      </c>
      <c r="H6" s="61">
        <v>57</v>
      </c>
    </row>
    <row r="7" spans="2:11" s="56" customFormat="1" ht="18">
      <c r="B7" s="115" t="s">
        <v>43</v>
      </c>
      <c r="C7" s="61">
        <v>12</v>
      </c>
      <c r="G7" s="119" t="s">
        <v>43</v>
      </c>
      <c r="H7" s="61">
        <v>12</v>
      </c>
    </row>
    <row r="8" spans="2:11" s="56" customFormat="1" ht="18.75" thickBot="1">
      <c r="B8" s="116" t="s">
        <v>45</v>
      </c>
      <c r="C8" s="62">
        <v>1</v>
      </c>
      <c r="D8" s="99">
        <f>+C8*100</f>
        <v>100</v>
      </c>
      <c r="G8" s="120" t="s">
        <v>45</v>
      </c>
      <c r="H8" s="62">
        <v>0.47499999999999998</v>
      </c>
      <c r="I8" s="60">
        <f>+H8*100</f>
        <v>47.5</v>
      </c>
      <c r="J8" s="60" t="str">
        <f>IF(H8&lt;50%," ","FTE must be less than 50%")</f>
        <v xml:space="preserve"> </v>
      </c>
      <c r="K8" s="88"/>
    </row>
    <row r="9" spans="2:11" s="56" customFormat="1" ht="9" customHeight="1">
      <c r="B9" s="121"/>
      <c r="C9" s="122"/>
      <c r="G9" s="121"/>
      <c r="H9" s="122"/>
    </row>
    <row r="10" spans="2:11" s="56" customFormat="1" ht="36.75" thickBot="1">
      <c r="B10" s="133" t="s">
        <v>60</v>
      </c>
      <c r="C10" s="134">
        <f>+'CURRENT BENEFITS - ROUNDING'!P9</f>
        <v>202669</v>
      </c>
      <c r="G10" s="133" t="s">
        <v>60</v>
      </c>
      <c r="H10" s="134">
        <f>+'CURRENT BENEFITS - ROUNDING'!P12</f>
        <v>25698</v>
      </c>
      <c r="I10" s="88"/>
      <c r="J10" s="88"/>
      <c r="K10" s="88"/>
    </row>
    <row r="11" spans="2:11" s="135" customFormat="1" ht="60" hidden="1" customHeight="1" thickBot="1">
      <c r="B11" s="137" t="s">
        <v>61</v>
      </c>
      <c r="C11" s="138" t="e">
        <f>VLOOKUP(C5,'CURRENT BENEFITS - ROUNDING'!$A$27:$H$30,8,FALSE)</f>
        <v>#N/A</v>
      </c>
      <c r="G11" s="137" t="s">
        <v>61</v>
      </c>
      <c r="H11" s="138">
        <f>IF(H5="UA",400,0)</f>
        <v>400</v>
      </c>
      <c r="I11" s="136"/>
      <c r="J11" s="136"/>
      <c r="K11" s="136"/>
    </row>
    <row r="12" spans="2:11" s="56" customFormat="1" ht="10.5" customHeight="1">
      <c r="C12" s="58"/>
    </row>
    <row r="13" spans="2:11" s="56" customFormat="1" ht="61.5" hidden="1" customHeight="1" thickBot="1">
      <c r="B13" s="149" t="str">
        <f>CONCATENATE(VLOOKUP(C5,$B$37:$C$42,2,FALSE)," Position"," at Range ",C6," Step 3,",C7," Months at ",D8,"% FTE, Salary and Benefits")</f>
        <v>Academic Management Position at Range 17 Step 3,12 Months at 100% FTE, Salary and Benefits</v>
      </c>
      <c r="C13" s="150"/>
      <c r="G13" s="151" t="str">
        <f>CONCATENATE(VLOOKUP(H5,$B$37:$C$42,2,FALSE)," Position"," at Range ",H6," Step 3,",H7," Months at ",I8,"% FTE, Salary and Benefits")</f>
        <v>CSEA 262 (Unit A) Position at Range 57 Step 3,12 Months at 47.5% FTE, Salary and Benefits</v>
      </c>
      <c r="H13" s="152"/>
    </row>
    <row r="14" spans="2:11" s="56" customFormat="1" ht="30.6" hidden="1" customHeight="1" thickTop="1">
      <c r="B14" s="113" t="s">
        <v>31</v>
      </c>
      <c r="C14" s="114" t="s">
        <v>53</v>
      </c>
      <c r="G14" s="117" t="s">
        <v>31</v>
      </c>
      <c r="H14" s="118" t="s">
        <v>53</v>
      </c>
    </row>
    <row r="15" spans="2:11" s="56" customFormat="1" ht="20.25" hidden="1" customHeight="1">
      <c r="B15" s="115" t="s">
        <v>54</v>
      </c>
      <c r="C15" s="124">
        <f>+'CURRENT BENEFITS - ROUNDING'!D9</f>
        <v>154612</v>
      </c>
      <c r="G15" s="119" t="s">
        <v>54</v>
      </c>
      <c r="H15" s="124">
        <f>+'CURRENT BENEFITS - ROUNDING'!D12</f>
        <v>23065</v>
      </c>
    </row>
    <row r="16" spans="2:11" s="56" customFormat="1" ht="20.25" hidden="1" customHeight="1">
      <c r="B16" s="115" t="s">
        <v>1</v>
      </c>
      <c r="C16" s="125">
        <f>+'CURRENT BENEFITS - ROUNDING'!E9</f>
        <v>25991</v>
      </c>
      <c r="G16" s="119" t="s">
        <v>1</v>
      </c>
      <c r="H16" s="125">
        <f>+'CURRENT BENEFITS - ROUNDING'!E12</f>
        <v>0</v>
      </c>
    </row>
    <row r="17" spans="2:8" s="56" customFormat="1" ht="20.25" hidden="1" customHeight="1">
      <c r="B17" s="115" t="s">
        <v>2</v>
      </c>
      <c r="C17" s="125">
        <f>+'CURRENT BENEFITS - ROUNDING'!F9</f>
        <v>0</v>
      </c>
      <c r="G17" s="119" t="s">
        <v>2</v>
      </c>
      <c r="H17" s="125">
        <f>+'CURRENT BENEFITS - ROUNDING'!F12</f>
        <v>0</v>
      </c>
    </row>
    <row r="18" spans="2:8" s="56" customFormat="1" ht="20.25" hidden="1" customHeight="1">
      <c r="B18" s="115" t="s">
        <v>3</v>
      </c>
      <c r="C18" s="125">
        <f>+'CURRENT BENEFITS - ROUNDING'!G9</f>
        <v>0</v>
      </c>
      <c r="G18" s="119" t="s">
        <v>3</v>
      </c>
      <c r="H18" s="125">
        <f>+'CURRENT BENEFITS - ROUNDING'!G12</f>
        <v>0</v>
      </c>
    </row>
    <row r="19" spans="2:8" s="56" customFormat="1" ht="20.25" hidden="1" customHeight="1">
      <c r="B19" s="115" t="s">
        <v>55</v>
      </c>
      <c r="C19" s="125">
        <f>+'CURRENT BENEFITS - ROUNDING'!H9</f>
        <v>2242</v>
      </c>
      <c r="G19" s="119" t="s">
        <v>55</v>
      </c>
      <c r="H19" s="125">
        <f>+'CURRENT BENEFITS - ROUNDING'!H12</f>
        <v>362</v>
      </c>
    </row>
    <row r="20" spans="2:8" s="56" customFormat="1" ht="20.25" hidden="1" customHeight="1">
      <c r="B20" s="115" t="s">
        <v>5</v>
      </c>
      <c r="C20" s="125">
        <f>+'CURRENT BENEFITS - ROUNDING'!J9</f>
        <v>78</v>
      </c>
      <c r="G20" s="119" t="s">
        <v>5</v>
      </c>
      <c r="H20" s="125">
        <f>+'CURRENT BENEFITS - ROUNDING'!J12</f>
        <v>12</v>
      </c>
    </row>
    <row r="21" spans="2:8" s="56" customFormat="1" ht="20.25" hidden="1" customHeight="1">
      <c r="B21" s="115" t="s">
        <v>6</v>
      </c>
      <c r="C21" s="125">
        <f>+'CURRENT BENEFITS - ROUNDING'!K9</f>
        <v>2335</v>
      </c>
      <c r="G21" s="119" t="s">
        <v>6</v>
      </c>
      <c r="H21" s="125">
        <f>+'CURRENT BENEFITS - ROUNDING'!K12</f>
        <v>367</v>
      </c>
    </row>
    <row r="22" spans="2:8" s="56" customFormat="1" ht="20.25" hidden="1" customHeight="1">
      <c r="B22" s="115" t="s">
        <v>58</v>
      </c>
      <c r="C22" s="125">
        <f>+'CURRENT BENEFITS - ROUNDING'!L9</f>
        <v>17411</v>
      </c>
      <c r="G22" s="119" t="s">
        <v>58</v>
      </c>
      <c r="H22" s="125">
        <f>+'CURRENT BENEFITS - ROUNDING'!L12</f>
        <v>1200</v>
      </c>
    </row>
    <row r="23" spans="2:8" s="56" customFormat="1" ht="20.25" hidden="1" customHeight="1" thickBot="1">
      <c r="B23" s="116" t="s">
        <v>59</v>
      </c>
      <c r="C23" s="125">
        <f>+'CURRENT BENEFITS - ROUNDING'!N9</f>
        <v>0</v>
      </c>
      <c r="G23" s="120" t="s">
        <v>56</v>
      </c>
      <c r="H23" s="125">
        <f>+'CURRENT BENEFITS - ROUNDING'!M12</f>
        <v>692</v>
      </c>
    </row>
    <row r="24" spans="2:8" s="56" customFormat="1" ht="19.5" hidden="1" customHeight="1">
      <c r="B24" s="121"/>
      <c r="C24" s="126"/>
      <c r="G24" s="121"/>
      <c r="H24" s="126"/>
    </row>
    <row r="25" spans="2:8" s="56" customFormat="1" ht="19.5" hidden="1" customHeight="1" thickBot="1">
      <c r="B25" s="123" t="s">
        <v>57</v>
      </c>
      <c r="C25" s="127">
        <f>+'CURRENT BENEFITS - ROUNDING'!P9</f>
        <v>202669</v>
      </c>
      <c r="E25" s="60"/>
      <c r="G25" s="123" t="s">
        <v>57</v>
      </c>
      <c r="H25" s="127">
        <f>+'CURRENT BENEFITS - ROUNDING'!P12</f>
        <v>25698</v>
      </c>
    </row>
    <row r="26" spans="2:8" s="56" customFormat="1" ht="19.5" hidden="1" customHeight="1">
      <c r="B26" s="128"/>
      <c r="C26" s="128"/>
      <c r="E26" s="57"/>
      <c r="G26" s="128"/>
      <c r="H26" s="128"/>
    </row>
    <row r="27" spans="2:8" s="56" customFormat="1" ht="18">
      <c r="B27" s="177" t="s">
        <v>69</v>
      </c>
      <c r="C27" s="178"/>
      <c r="D27" s="179"/>
      <c r="E27" s="180"/>
      <c r="F27" s="179"/>
      <c r="G27" s="177" t="s">
        <v>69</v>
      </c>
      <c r="H27" s="154"/>
    </row>
    <row r="28" spans="2:8" s="56" customFormat="1" ht="18">
      <c r="B28" s="177" t="s">
        <v>70</v>
      </c>
      <c r="C28" s="178"/>
      <c r="D28" s="179"/>
      <c r="E28" s="180"/>
      <c r="F28" s="179"/>
      <c r="G28" s="177" t="s">
        <v>70</v>
      </c>
      <c r="H28" s="154"/>
    </row>
    <row r="29" spans="2:8" s="56" customFormat="1" ht="19.5" customHeight="1">
      <c r="B29" s="181" t="s">
        <v>39</v>
      </c>
      <c r="C29" s="182"/>
      <c r="D29" s="179"/>
      <c r="E29" s="180"/>
      <c r="F29" s="179"/>
      <c r="G29" s="183" t="s">
        <v>39</v>
      </c>
      <c r="H29" s="153"/>
    </row>
    <row r="30" spans="2:8" s="56" customFormat="1" ht="18">
      <c r="B30" s="184" t="s">
        <v>76</v>
      </c>
      <c r="C30" s="184"/>
      <c r="D30" s="185"/>
      <c r="E30" s="185"/>
      <c r="F30" s="185"/>
      <c r="G30" s="184" t="s">
        <v>76</v>
      </c>
      <c r="H30" s="129"/>
    </row>
    <row r="31" spans="2:8">
      <c r="B31" s="153"/>
      <c r="C31" s="153"/>
      <c r="G31" s="111"/>
      <c r="H31" s="111"/>
    </row>
    <row r="32" spans="2:8">
      <c r="B32" s="130" t="s">
        <v>96</v>
      </c>
      <c r="C32" s="112"/>
      <c r="G32" s="130" t="str">
        <f>+B32</f>
        <v>Revised 3.7.22</v>
      </c>
      <c r="H32" s="111"/>
    </row>
    <row r="33" spans="2:8">
      <c r="B33" s="111"/>
      <c r="C33" s="112"/>
      <c r="G33" s="111"/>
      <c r="H33" s="111"/>
    </row>
    <row r="34" spans="2:8" ht="16.5" thickBot="1"/>
    <row r="35" spans="2:8" ht="30" customHeight="1">
      <c r="B35" s="144" t="s">
        <v>47</v>
      </c>
      <c r="C35" s="139"/>
      <c r="D35" s="139"/>
      <c r="E35" s="140"/>
    </row>
    <row r="36" spans="2:8" ht="15.75" customHeight="1" thickBot="1">
      <c r="B36" s="141"/>
      <c r="C36" s="142"/>
      <c r="D36" s="142"/>
      <c r="E36" s="143"/>
    </row>
    <row r="37" spans="2:8" ht="17.25" customHeight="1">
      <c r="B37" s="105" t="s">
        <v>82</v>
      </c>
      <c r="C37" s="106" t="s">
        <v>80</v>
      </c>
      <c r="D37" s="104"/>
      <c r="E37" s="107"/>
    </row>
    <row r="38" spans="2:8" ht="17.25" customHeight="1">
      <c r="B38" s="100" t="s">
        <v>83</v>
      </c>
      <c r="C38" s="168" t="s">
        <v>81</v>
      </c>
      <c r="D38" s="41"/>
      <c r="E38" s="101"/>
    </row>
    <row r="39" spans="2:8" ht="17.25" customHeight="1">
      <c r="B39" s="100" t="s">
        <v>77</v>
      </c>
      <c r="C39" s="168" t="s">
        <v>78</v>
      </c>
      <c r="D39" s="41"/>
      <c r="E39" s="101"/>
    </row>
    <row r="40" spans="2:8" ht="17.25" customHeight="1">
      <c r="B40" s="102" t="s">
        <v>35</v>
      </c>
      <c r="C40" s="87" t="s">
        <v>30</v>
      </c>
      <c r="D40" s="41"/>
      <c r="E40" s="101"/>
    </row>
    <row r="41" spans="2:8" ht="17.25" customHeight="1">
      <c r="B41" s="100" t="s">
        <v>33</v>
      </c>
      <c r="C41" s="103" t="s">
        <v>93</v>
      </c>
      <c r="D41" s="41"/>
      <c r="E41" s="101"/>
    </row>
    <row r="42" spans="2:8" ht="17.25" customHeight="1" thickBot="1">
      <c r="B42" s="108" t="s">
        <v>34</v>
      </c>
      <c r="C42" s="89" t="s">
        <v>94</v>
      </c>
      <c r="D42" s="109"/>
      <c r="E42" s="110"/>
    </row>
  </sheetData>
  <dataValidations count="1">
    <dataValidation type="list" allowBlank="1" showInputMessage="1" showErrorMessage="1" sqref="H5 C5">
      <formula1>$B$37:$B$42</formula1>
    </dataValidation>
  </dataValidations>
  <hyperlinks>
    <hyperlink ref="B29" r:id="rId1"/>
    <hyperlink ref="G29" r:id="rId2"/>
  </hyperlinks>
  <printOptions horizontalCentered="1"/>
  <pageMargins left="0.7" right="0.7" top="0.9" bottom="0.19" header="0.36" footer="0.14000000000000001"/>
  <pageSetup scale="115" orientation="portrait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8"/>
  <sheetViews>
    <sheetView showGridLines="0" topLeftCell="B1" workbookViewId="0">
      <selection activeCell="L12" sqref="L12"/>
    </sheetView>
  </sheetViews>
  <sheetFormatPr defaultRowHeight="12.75"/>
  <cols>
    <col min="1" max="1" width="25.42578125" customWidth="1"/>
    <col min="2" max="2" width="32.42578125" customWidth="1"/>
    <col min="3" max="3" width="16.28515625" style="7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>
      <c r="A1" s="1" t="s">
        <v>8</v>
      </c>
      <c r="B1" s="157"/>
      <c r="C1" s="160"/>
      <c r="D1" s="63" t="s">
        <v>0</v>
      </c>
      <c r="E1" s="65" t="s">
        <v>1</v>
      </c>
      <c r="F1" s="65" t="s">
        <v>2</v>
      </c>
      <c r="G1" s="65" t="s">
        <v>3</v>
      </c>
      <c r="H1" s="65" t="s">
        <v>42</v>
      </c>
      <c r="I1" s="66" t="s">
        <v>4</v>
      </c>
      <c r="J1" s="65" t="s">
        <v>5</v>
      </c>
      <c r="K1" s="65" t="s">
        <v>6</v>
      </c>
      <c r="L1" s="65" t="s">
        <v>4</v>
      </c>
      <c r="M1" s="65" t="s">
        <v>26</v>
      </c>
      <c r="N1" s="65" t="s">
        <v>71</v>
      </c>
      <c r="O1" s="65" t="s">
        <v>0</v>
      </c>
      <c r="P1" s="65" t="s">
        <v>0</v>
      </c>
    </row>
    <row r="2" spans="1:23" s="2" customFormat="1">
      <c r="A2" s="1"/>
      <c r="B2" s="158"/>
      <c r="C2" s="161" t="s">
        <v>62</v>
      </c>
      <c r="D2" s="63" t="s">
        <v>7</v>
      </c>
      <c r="E2" s="67"/>
      <c r="F2" s="68" t="s">
        <v>8</v>
      </c>
      <c r="G2" s="68"/>
      <c r="H2" s="68"/>
      <c r="I2" s="66"/>
      <c r="J2" s="68"/>
      <c r="K2" s="68"/>
      <c r="L2" s="68"/>
      <c r="M2" s="67"/>
      <c r="N2" s="68" t="s">
        <v>72</v>
      </c>
      <c r="O2" s="68" t="s">
        <v>9</v>
      </c>
      <c r="P2" s="68" t="s">
        <v>10</v>
      </c>
    </row>
    <row r="3" spans="1:23" s="2" customFormat="1">
      <c r="A3" s="1"/>
      <c r="B3" s="158"/>
      <c r="C3" s="161" t="s">
        <v>63</v>
      </c>
      <c r="D3" s="63" t="s">
        <v>10</v>
      </c>
      <c r="E3" s="68"/>
      <c r="F3" s="68"/>
      <c r="G3" s="68"/>
      <c r="H3" s="68"/>
      <c r="I3" s="66"/>
      <c r="J3" s="68"/>
      <c r="K3" s="68"/>
      <c r="L3" s="69"/>
      <c r="M3" s="68"/>
      <c r="N3" s="68" t="s">
        <v>73</v>
      </c>
      <c r="O3" s="68" t="s">
        <v>11</v>
      </c>
      <c r="P3" s="68" t="s">
        <v>12</v>
      </c>
    </row>
    <row r="4" spans="1:23" s="2" customFormat="1">
      <c r="A4" s="5"/>
      <c r="B4" s="159" t="s">
        <v>41</v>
      </c>
      <c r="C4" s="162"/>
      <c r="D4" s="64" t="s">
        <v>8</v>
      </c>
      <c r="E4" s="70">
        <v>0.16919999999999999</v>
      </c>
      <c r="F4" s="71">
        <v>0.2291</v>
      </c>
      <c r="G4" s="71">
        <v>6.2E-2</v>
      </c>
      <c r="H4" s="71">
        <v>1.4500000000000001E-2</v>
      </c>
      <c r="I4" s="72" t="s">
        <v>8</v>
      </c>
      <c r="J4" s="70">
        <v>5.0000000000000001E-4</v>
      </c>
      <c r="K4" s="71">
        <v>1.5100000000000001E-2</v>
      </c>
      <c r="L4" s="73" t="s">
        <v>13</v>
      </c>
      <c r="M4" s="71">
        <v>0.03</v>
      </c>
      <c r="N4" s="70"/>
      <c r="O4" s="74"/>
      <c r="P4" s="74"/>
    </row>
    <row r="5" spans="1:23" s="2" customFormat="1">
      <c r="A5" s="5"/>
      <c r="B5" s="5"/>
      <c r="C5" s="21"/>
      <c r="D5" s="22" t="s">
        <v>40</v>
      </c>
      <c r="E5" s="15">
        <v>311000</v>
      </c>
      <c r="F5" s="15">
        <v>321000</v>
      </c>
      <c r="G5" s="15">
        <v>331000</v>
      </c>
      <c r="H5" s="15">
        <v>335000</v>
      </c>
      <c r="I5" s="15">
        <v>34000</v>
      </c>
      <c r="J5" s="15">
        <v>351000</v>
      </c>
      <c r="K5" s="15">
        <v>361000</v>
      </c>
      <c r="L5" s="15">
        <v>341000</v>
      </c>
      <c r="M5" s="15">
        <v>381000</v>
      </c>
      <c r="N5" s="15"/>
      <c r="O5" s="23"/>
      <c r="P5" s="24"/>
    </row>
    <row r="6" spans="1:23" s="2" customFormat="1" ht="13.5" customHeight="1">
      <c r="A6" s="4"/>
      <c r="B6" s="4"/>
      <c r="C6" s="6"/>
      <c r="D6" s="2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</row>
    <row r="7" spans="1:23" ht="13.5" customHeight="1">
      <c r="C7"/>
    </row>
    <row r="8" spans="1:23" s="2" customFormat="1" ht="13.5" customHeight="1">
      <c r="A8" s="12"/>
      <c r="B8" s="3"/>
      <c r="C8" s="12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88</v>
      </c>
      <c r="S8" s="8" t="s">
        <v>89</v>
      </c>
      <c r="T8" s="176" t="s">
        <v>51</v>
      </c>
      <c r="U8" s="176" t="s">
        <v>85</v>
      </c>
      <c r="V8" s="2" t="s">
        <v>90</v>
      </c>
      <c r="W8" s="176" t="s">
        <v>92</v>
      </c>
    </row>
    <row r="9" spans="1:23" s="30" customFormat="1" ht="13.5" customHeight="1">
      <c r="A9" s="26" t="s">
        <v>8</v>
      </c>
      <c r="B9" s="76" t="s">
        <v>38</v>
      </c>
      <c r="C9" s="77" t="str">
        <f>CONCATENATE('EZ Projection'!C5,"-",'EZ Projection'!C6)</f>
        <v>AM-17</v>
      </c>
      <c r="D9" s="78">
        <f>+T9+V9</f>
        <v>154612</v>
      </c>
      <c r="E9" s="79">
        <f>ROUND(IF(S9="am",U9*E4,0),0)</f>
        <v>25991</v>
      </c>
      <c r="F9" s="79">
        <f>ROUND(IF(S9="am",0,V9*F4),0)</f>
        <v>0</v>
      </c>
      <c r="G9" s="79">
        <f>ROUND(IF(S9="am",0,D9*G4),0)</f>
        <v>0</v>
      </c>
      <c r="H9" s="79">
        <f>ROUNDUP(($D9*H$4)+($M9*H$4),0)</f>
        <v>2242</v>
      </c>
      <c r="I9" s="79"/>
      <c r="J9" s="79">
        <f>ROUNDUP(($D9*J$4),0)</f>
        <v>78</v>
      </c>
      <c r="K9" s="79">
        <f>ROUNDUP(($D9*K$4),0)</f>
        <v>2335</v>
      </c>
      <c r="L9" s="79">
        <f>ROUND(C26*'EZ Projection'!C8*W9/12,0)</f>
        <v>17411</v>
      </c>
      <c r="M9" s="79">
        <v>0</v>
      </c>
      <c r="N9" s="79">
        <f>IF('EZ Projection'!C5="ub",'CURRENT BENEFITS - ROUNDING'!C37,0)</f>
        <v>0</v>
      </c>
      <c r="O9" s="79">
        <f t="shared" ref="O9" si="0">SUM(E9:N9)</f>
        <v>48057</v>
      </c>
      <c r="P9" s="84">
        <f t="shared" ref="P9" si="1">SUM(D9,O9)</f>
        <v>202669</v>
      </c>
      <c r="Q9" s="29"/>
      <c r="R9" s="29" t="str">
        <f>CONCATENATE('EZ Projection'!C5,"-",'EZ Projection'!C6)</f>
        <v>AM-17</v>
      </c>
      <c r="S9" s="29" t="str">
        <f>+'EZ Projection'!C5</f>
        <v>AM</v>
      </c>
      <c r="T9" s="29">
        <f>IF(S9="AM",C34,(IF(S9="mt",C34,(IF(S9="CM",C34,0)))))</f>
        <v>1000</v>
      </c>
      <c r="U9" s="171">
        <f>ROUND(VLOOKUP(R9,Tables!C:E,2,FALSE)*12,0)</f>
        <v>153612</v>
      </c>
      <c r="V9" s="170">
        <f>+U9/12*W9*'EZ Projection'!C8</f>
        <v>153612</v>
      </c>
      <c r="W9" s="30">
        <f>+'EZ Projection'!C7</f>
        <v>12</v>
      </c>
    </row>
    <row r="10" spans="1:23" s="30" customFormat="1" ht="13.5" customHeight="1">
      <c r="A10" s="26"/>
      <c r="B10" s="32"/>
      <c r="C10" s="27"/>
      <c r="D10" s="3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71"/>
    </row>
    <row r="11" spans="1:23" s="2" customFormat="1" ht="13.5" customHeight="1">
      <c r="A11" s="9"/>
      <c r="B11" s="26"/>
      <c r="C11" s="6"/>
      <c r="D11" s="3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7"/>
      <c r="R11" s="8"/>
      <c r="S11" s="8"/>
      <c r="T11" s="8"/>
      <c r="U11" s="132"/>
    </row>
    <row r="12" spans="1:23" s="30" customFormat="1" ht="13.5" customHeight="1">
      <c r="A12" s="26" t="s">
        <v>8</v>
      </c>
      <c r="B12" s="80" t="s">
        <v>36</v>
      </c>
      <c r="C12" s="81" t="str">
        <f>CONCATENATE('EZ Projection'!H5,"-",'EZ Projection'!H6)</f>
        <v>UA-57</v>
      </c>
      <c r="D12" s="82">
        <f>+V12</f>
        <v>23065</v>
      </c>
      <c r="E12" s="83"/>
      <c r="F12" s="83"/>
      <c r="G12" s="83"/>
      <c r="H12" s="83">
        <f>ROUNDUP(($V12*H$4)+($M12*H$4)+(L12*H$4),0)</f>
        <v>362</v>
      </c>
      <c r="I12" s="83"/>
      <c r="J12" s="83">
        <f>ROUNDUP($V12*J$4,0)</f>
        <v>12</v>
      </c>
      <c r="K12" s="83">
        <f>ROUNDUP(($V12*K$4)+(L12*K$4),0)</f>
        <v>367</v>
      </c>
      <c r="L12" s="83">
        <v>1200</v>
      </c>
      <c r="M12" s="83">
        <f>ROUNDUP($V12*M$4,0)</f>
        <v>692</v>
      </c>
      <c r="N12" s="83">
        <f>IF('EZ Projection'!H5="ub",'CURRENT BENEFITS - ROUNDING'!C37,0)</f>
        <v>0</v>
      </c>
      <c r="O12" s="83">
        <f t="shared" ref="O12" si="2">SUM(E12:N12)</f>
        <v>2633</v>
      </c>
      <c r="P12" s="85">
        <f t="shared" ref="P12" si="3">SUM(D12,O12)</f>
        <v>25698</v>
      </c>
      <c r="Q12" s="29"/>
      <c r="R12" s="29" t="str">
        <f>CONCATENATE('EZ Projection'!H5,"-",'EZ Projection'!H6)</f>
        <v>UA-57</v>
      </c>
      <c r="S12" s="29" t="str">
        <f>+'EZ Projection'!H5</f>
        <v>UA</v>
      </c>
      <c r="T12" s="29"/>
      <c r="U12" s="171">
        <f>ROUND(VLOOKUP(R12,Tables!C:E,2,FALSE)*12*'EZ Projection'!H8,0)</f>
        <v>23065</v>
      </c>
      <c r="V12" s="170">
        <f>+U12/12*W12</f>
        <v>23065</v>
      </c>
      <c r="W12" s="30">
        <f>+'EZ Projection'!H7</f>
        <v>12</v>
      </c>
    </row>
    <row r="13" spans="1:23" s="2" customFormat="1" ht="13.5" customHeight="1">
      <c r="A13" s="9"/>
      <c r="B13" s="3"/>
      <c r="C13" s="6"/>
      <c r="D13"/>
      <c r="E13"/>
      <c r="F13"/>
      <c r="G13"/>
      <c r="H13"/>
      <c r="I13"/>
      <c r="J13"/>
      <c r="K13"/>
      <c r="L13"/>
      <c r="M13"/>
      <c r="N13"/>
      <c r="O13"/>
      <c r="P13"/>
      <c r="Q13" s="7"/>
      <c r="R13" s="8"/>
      <c r="S13" s="8"/>
      <c r="T13" s="8"/>
      <c r="U13" s="8"/>
    </row>
    <row r="14" spans="1:23" ht="15" customHeight="1">
      <c r="A14" s="9"/>
      <c r="B14" s="3"/>
      <c r="Q14" s="7"/>
    </row>
    <row r="15" spans="1:23" ht="15" customHeight="1">
      <c r="A15" s="10"/>
      <c r="B15" s="3"/>
      <c r="Q15" s="7"/>
    </row>
    <row r="16" spans="1:23" ht="15" customHeight="1">
      <c r="A16" s="10"/>
      <c r="B16" s="3"/>
      <c r="F16" s="169"/>
      <c r="Q16" s="7"/>
    </row>
    <row r="17" spans="1:19" ht="15" customHeight="1">
      <c r="A17" s="16" t="s">
        <v>21</v>
      </c>
      <c r="B17" s="155" t="s">
        <v>22</v>
      </c>
      <c r="C17" s="156"/>
      <c r="D17" s="17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1"/>
      <c r="Q17" s="7"/>
    </row>
    <row r="18" spans="1:19" ht="15" customHeight="1">
      <c r="A18" s="13" t="s">
        <v>18</v>
      </c>
      <c r="B18" s="19" t="s">
        <v>23</v>
      </c>
      <c r="C18" s="20"/>
      <c r="D18" s="18"/>
      <c r="E18" s="37"/>
      <c r="F18" s="38"/>
      <c r="G18" s="37"/>
      <c r="H18" s="38"/>
      <c r="I18" s="38"/>
      <c r="J18" s="38"/>
      <c r="K18" s="38"/>
      <c r="L18" s="37"/>
      <c r="M18" s="38"/>
      <c r="N18" s="38"/>
      <c r="O18" s="38"/>
      <c r="P18" s="11"/>
      <c r="Q18" s="7"/>
    </row>
    <row r="19" spans="1:19" ht="15" customHeight="1">
      <c r="A19" s="13" t="s">
        <v>19</v>
      </c>
      <c r="B19" s="19" t="s">
        <v>20</v>
      </c>
      <c r="C19" s="20"/>
      <c r="D19" s="1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7"/>
    </row>
    <row r="20" spans="1:19" ht="15" customHeight="1">
      <c r="A20" s="14" t="s">
        <v>16</v>
      </c>
      <c r="B20" s="19" t="s">
        <v>17</v>
      </c>
      <c r="C20" s="20"/>
      <c r="D20" s="1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9" ht="15" customHeight="1">
      <c r="A21" s="14" t="s">
        <v>14</v>
      </c>
      <c r="B21" s="19" t="s">
        <v>15</v>
      </c>
      <c r="C21" s="20"/>
      <c r="D21" s="1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ht="15" customHeight="1">
      <c r="A22" s="33" t="s">
        <v>28</v>
      </c>
      <c r="B22" s="34" t="s">
        <v>29</v>
      </c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ht="15" customHeight="1">
      <c r="B23" s="2" t="s">
        <v>65</v>
      </c>
      <c r="C2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9" ht="15" customHeight="1">
      <c r="B24" s="2"/>
      <c r="C24" s="75" t="s">
        <v>27</v>
      </c>
      <c r="D24" s="92"/>
      <c r="E24" s="92"/>
      <c r="F24" s="131"/>
      <c r="G24" s="131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>
      <c r="B25" s="31" t="s">
        <v>24</v>
      </c>
      <c r="C25" s="35">
        <v>14593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>
      <c r="A26" s="2" t="s">
        <v>46</v>
      </c>
      <c r="B26" s="31" t="s">
        <v>84</v>
      </c>
      <c r="C26" s="35">
        <v>17411</v>
      </c>
      <c r="D26" s="132"/>
      <c r="E26" s="35"/>
      <c r="F26" s="13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>
      <c r="A27" s="2" t="s">
        <v>77</v>
      </c>
      <c r="B27" s="31"/>
      <c r="C27" s="35"/>
      <c r="D27" s="132"/>
      <c r="E27" s="35"/>
      <c r="F27" s="132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>
      <c r="A28" s="2" t="s">
        <v>35</v>
      </c>
      <c r="B28" s="31"/>
      <c r="C28" s="35"/>
      <c r="D28" s="132"/>
      <c r="E28" s="35"/>
      <c r="F28" s="132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>
      <c r="A29" s="2" t="s">
        <v>33</v>
      </c>
      <c r="B29" s="31"/>
      <c r="C29" s="35"/>
      <c r="D29" s="132"/>
      <c r="E29" s="35"/>
      <c r="F29" s="13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>
      <c r="A30" s="2" t="s">
        <v>34</v>
      </c>
      <c r="B30" s="31"/>
      <c r="C30" s="35"/>
      <c r="D30" s="132"/>
      <c r="E30" s="35"/>
      <c r="F30" s="132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>
      <c r="B32" s="163"/>
      <c r="C32" s="16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5">
      <c r="A33" s="39"/>
      <c r="B33" s="90"/>
      <c r="C33" s="91" t="s">
        <v>51</v>
      </c>
    </row>
    <row r="34" spans="1:5">
      <c r="B34" s="31" t="s">
        <v>25</v>
      </c>
      <c r="C34" s="11">
        <v>1000</v>
      </c>
      <c r="D34" s="2" t="s">
        <v>86</v>
      </c>
    </row>
    <row r="35" spans="1:5">
      <c r="B35" s="38"/>
      <c r="C35" s="38"/>
    </row>
    <row r="36" spans="1:5">
      <c r="A36" t="s">
        <v>33</v>
      </c>
      <c r="B36" s="38"/>
      <c r="C36" s="28">
        <f t="shared" ref="C36" si="4">+D36+E36</f>
        <v>800</v>
      </c>
      <c r="D36">
        <f>500/10*4</f>
        <v>200</v>
      </c>
      <c r="E36">
        <f>1200/12*6</f>
        <v>600</v>
      </c>
    </row>
    <row r="37" spans="1:5">
      <c r="A37" s="2" t="s">
        <v>34</v>
      </c>
      <c r="B37" s="38"/>
      <c r="C37" s="38">
        <v>100</v>
      </c>
    </row>
    <row r="38" spans="1:5">
      <c r="B38" s="38"/>
      <c r="C38" s="38"/>
    </row>
  </sheetData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5"/>
  <sheetViews>
    <sheetView workbookViewId="0">
      <pane xSplit="2" ySplit="3" topLeftCell="C4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defaultColWidth="10.28515625" defaultRowHeight="12.75"/>
  <cols>
    <col min="1" max="1" width="3.5703125" style="43" bestFit="1" customWidth="1"/>
    <col min="2" max="2" width="5.85546875" style="43" customWidth="1"/>
    <col min="3" max="3" width="7.140625" style="43" bestFit="1" customWidth="1"/>
    <col min="4" max="6" width="31.7109375" style="50" customWidth="1"/>
    <col min="7" max="7" width="29.140625" style="50" bestFit="1" customWidth="1"/>
    <col min="8" max="8" width="15" style="50" bestFit="1" customWidth="1"/>
    <col min="9" max="9" width="11.28515625" style="53" customWidth="1"/>
    <col min="10" max="10" width="11.140625" style="53" bestFit="1" customWidth="1"/>
    <col min="11" max="13" width="11.5703125" style="53" customWidth="1"/>
    <col min="14" max="18" width="11.5703125" style="43" customWidth="1"/>
    <col min="19" max="20" width="10.28515625" style="43"/>
    <col min="21" max="21" width="11.140625" style="43" customWidth="1"/>
    <col min="22" max="23" width="10.28515625" style="43"/>
    <col min="24" max="24" width="12.28515625" style="43" customWidth="1"/>
    <col min="25" max="25" width="13" style="43" customWidth="1"/>
    <col min="26" max="26" width="11.42578125" style="43" customWidth="1"/>
    <col min="27" max="27" width="6.85546875" style="43" customWidth="1"/>
    <col min="28" max="28" width="13.42578125" style="43" customWidth="1"/>
    <col min="29" max="29" width="13" style="43" customWidth="1"/>
    <col min="30" max="30" width="3.42578125" style="43" customWidth="1"/>
    <col min="31" max="16384" width="10.28515625" style="43"/>
  </cols>
  <sheetData>
    <row r="1" spans="1:29">
      <c r="B1" s="42"/>
      <c r="C1" s="42"/>
      <c r="D1" s="45" t="s">
        <v>50</v>
      </c>
      <c r="E1" s="45" t="s">
        <v>50</v>
      </c>
      <c r="F1" s="45" t="s">
        <v>50</v>
      </c>
      <c r="G1" s="45" t="s">
        <v>50</v>
      </c>
      <c r="H1" s="45"/>
      <c r="I1" s="94"/>
      <c r="J1" s="94"/>
      <c r="K1" s="94"/>
      <c r="L1" s="94"/>
      <c r="M1" s="9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2"/>
    </row>
    <row r="2" spans="1:29">
      <c r="D2" s="54" t="s">
        <v>37</v>
      </c>
      <c r="E2" s="54" t="s">
        <v>37</v>
      </c>
      <c r="F2" s="54" t="s">
        <v>37</v>
      </c>
      <c r="G2" s="54" t="s">
        <v>37</v>
      </c>
      <c r="H2" s="54" t="s">
        <v>37</v>
      </c>
      <c r="I2" s="94"/>
      <c r="J2" s="94"/>
      <c r="K2" s="94"/>
      <c r="L2" s="94"/>
      <c r="M2" s="9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B2" s="46"/>
    </row>
    <row r="3" spans="1:29">
      <c r="B3" s="43" t="s">
        <v>8</v>
      </c>
      <c r="D3" s="47" t="s">
        <v>95</v>
      </c>
      <c r="E3" s="47" t="s">
        <v>87</v>
      </c>
      <c r="F3" s="47" t="s">
        <v>64</v>
      </c>
      <c r="G3" s="47" t="s">
        <v>52</v>
      </c>
      <c r="H3" s="47" t="s">
        <v>49</v>
      </c>
      <c r="I3" s="95"/>
      <c r="J3" s="95"/>
      <c r="K3" s="95"/>
      <c r="L3" s="94"/>
      <c r="M3" s="9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B3" s="48"/>
      <c r="AC3" s="48"/>
    </row>
    <row r="4" spans="1:29">
      <c r="A4" s="43" t="s">
        <v>33</v>
      </c>
      <c r="B4" s="49">
        <v>1</v>
      </c>
      <c r="C4" s="49" t="str">
        <f>CONCATENATE(A4,"-",B4)</f>
        <v>UA-1</v>
      </c>
      <c r="D4" s="93">
        <f>ROUND(E4,2)*102.31%</f>
        <v>2317.822819</v>
      </c>
      <c r="E4" s="93">
        <f>ROUND(F4,2)</f>
        <v>2265.4899999999998</v>
      </c>
      <c r="F4" s="93">
        <v>2265.4885758666437</v>
      </c>
      <c r="G4" s="93">
        <v>2193.9653068629127</v>
      </c>
      <c r="H4" s="50">
        <v>2109.5820258297235</v>
      </c>
      <c r="I4" s="96"/>
      <c r="J4" s="97"/>
      <c r="K4" s="97"/>
      <c r="L4" s="94"/>
      <c r="M4" s="9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9"/>
      <c r="AB4" s="42"/>
      <c r="AC4" s="42"/>
    </row>
    <row r="5" spans="1:29">
      <c r="A5" s="43" t="s">
        <v>33</v>
      </c>
      <c r="B5" s="49">
        <v>2</v>
      </c>
      <c r="C5" s="49" t="str">
        <f t="shared" ref="C5:C68" si="0">CONCATENATE(A5,"-",B5)</f>
        <v>UA-2</v>
      </c>
      <c r="D5" s="93">
        <f t="shared" ref="D5:D68" si="1">ROUND(E5,2)*102.31%</f>
        <v>2340.9960340000002</v>
      </c>
      <c r="E5" s="93">
        <f t="shared" ref="E5:E68" si="2">ROUND(F5,2)</f>
        <v>2288.14</v>
      </c>
      <c r="F5" s="93">
        <v>2288.1360558038118</v>
      </c>
      <c r="G5" s="93">
        <v>2215.897787917695</v>
      </c>
      <c r="H5" s="50">
        <v>2130.6709499208605</v>
      </c>
      <c r="I5" s="97"/>
      <c r="J5" s="97"/>
      <c r="K5" s="97"/>
      <c r="L5" s="94"/>
      <c r="M5" s="9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9"/>
      <c r="AB5" s="42"/>
      <c r="AC5" s="42"/>
    </row>
    <row r="6" spans="1:29">
      <c r="A6" s="43" t="s">
        <v>33</v>
      </c>
      <c r="B6" s="49">
        <v>3</v>
      </c>
      <c r="C6" s="49" t="str">
        <f t="shared" si="0"/>
        <v>UA-3</v>
      </c>
      <c r="D6" s="93">
        <f t="shared" si="1"/>
        <v>2364.4147930000004</v>
      </c>
      <c r="E6" s="93">
        <f t="shared" si="2"/>
        <v>2311.0300000000002</v>
      </c>
      <c r="F6" s="93">
        <v>2311.0343780820558</v>
      </c>
      <c r="G6" s="93">
        <v>2238.0731920221342</v>
      </c>
      <c r="H6" s="50">
        <v>2151.9934538674365</v>
      </c>
      <c r="I6" s="97"/>
      <c r="J6" s="97"/>
      <c r="K6" s="97"/>
      <c r="L6" s="94"/>
      <c r="M6" s="9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9"/>
      <c r="AB6" s="42"/>
      <c r="AC6" s="42"/>
    </row>
    <row r="7" spans="1:29">
      <c r="A7" s="43" t="s">
        <v>33</v>
      </c>
      <c r="B7" s="49">
        <v>4</v>
      </c>
      <c r="C7" s="49" t="str">
        <f t="shared" si="0"/>
        <v>UA-4</v>
      </c>
      <c r="D7" s="93">
        <f t="shared" si="1"/>
        <v>2388.058634</v>
      </c>
      <c r="E7" s="93">
        <f t="shared" si="2"/>
        <v>2334.14</v>
      </c>
      <c r="F7" s="93">
        <v>2334.135763207838</v>
      </c>
      <c r="G7" s="93">
        <v>2260.4452481191538</v>
      </c>
      <c r="H7" s="50">
        <v>2173.5050462684171</v>
      </c>
      <c r="I7" s="97"/>
      <c r="J7" s="97"/>
      <c r="K7" s="97"/>
      <c r="L7" s="94"/>
      <c r="M7" s="9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9"/>
      <c r="AB7" s="42"/>
      <c r="AC7" s="42"/>
    </row>
    <row r="8" spans="1:29">
      <c r="A8" s="43" t="s">
        <v>33</v>
      </c>
      <c r="B8" s="49">
        <v>5</v>
      </c>
      <c r="C8" s="49" t="str">
        <f t="shared" si="0"/>
        <v>UA-5</v>
      </c>
      <c r="D8" s="93">
        <f t="shared" si="1"/>
        <v>2411.9377880000002</v>
      </c>
      <c r="E8" s="93">
        <f t="shared" si="2"/>
        <v>2357.48</v>
      </c>
      <c r="F8" s="93">
        <v>2357.476045801312</v>
      </c>
      <c r="G8" s="93">
        <v>2283.0486595015614</v>
      </c>
      <c r="H8" s="50">
        <v>2195.239095674578</v>
      </c>
      <c r="I8" s="97"/>
      <c r="J8" s="97"/>
      <c r="K8" s="97"/>
      <c r="L8" s="94"/>
      <c r="M8" s="9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9"/>
      <c r="AB8" s="42"/>
      <c r="AC8" s="42"/>
    </row>
    <row r="9" spans="1:29">
      <c r="A9" s="43" t="s">
        <v>33</v>
      </c>
      <c r="B9" s="49">
        <v>6</v>
      </c>
      <c r="C9" s="49" t="str">
        <f t="shared" si="0"/>
        <v>UA-6</v>
      </c>
      <c r="D9" s="93">
        <f t="shared" si="1"/>
        <v>2436.0727170000005</v>
      </c>
      <c r="E9" s="93">
        <f t="shared" si="2"/>
        <v>2381.0700000000002</v>
      </c>
      <c r="F9" s="93">
        <v>2381.067170735862</v>
      </c>
      <c r="G9" s="93">
        <v>2305.8949939336258</v>
      </c>
      <c r="H9" s="50">
        <v>2217.2067249361799</v>
      </c>
      <c r="I9" s="97"/>
      <c r="J9" s="97"/>
      <c r="K9" s="97"/>
      <c r="L9" s="94"/>
      <c r="M9" s="9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9"/>
      <c r="AB9" s="42"/>
      <c r="AC9" s="42"/>
    </row>
    <row r="10" spans="1:29">
      <c r="A10" s="43" t="s">
        <v>33</v>
      </c>
      <c r="B10" s="49">
        <v>7</v>
      </c>
      <c r="C10" s="49" t="str">
        <f t="shared" si="0"/>
        <v>UA-7</v>
      </c>
      <c r="D10" s="93">
        <f t="shared" si="1"/>
        <v>2460.4122660000003</v>
      </c>
      <c r="E10" s="93">
        <f t="shared" si="2"/>
        <v>2404.86</v>
      </c>
      <c r="F10" s="93">
        <v>2404.8613585179496</v>
      </c>
      <c r="G10" s="93">
        <v>2328.9379803582701</v>
      </c>
      <c r="H10" s="50">
        <v>2239.3634426521826</v>
      </c>
      <c r="I10" s="97"/>
      <c r="J10" s="97"/>
      <c r="K10" s="97"/>
      <c r="L10" s="94"/>
      <c r="M10" s="9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9"/>
      <c r="AB10" s="42"/>
      <c r="AC10" s="42"/>
    </row>
    <row r="11" spans="1:29">
      <c r="A11" s="43" t="s">
        <v>33</v>
      </c>
      <c r="B11" s="49">
        <v>8</v>
      </c>
      <c r="C11" s="49" t="str">
        <f t="shared" si="0"/>
        <v>UA-8</v>
      </c>
      <c r="D11" s="93">
        <f t="shared" si="1"/>
        <v>2485.0382830000003</v>
      </c>
      <c r="E11" s="93">
        <f t="shared" si="2"/>
        <v>2428.9299999999998</v>
      </c>
      <c r="F11" s="93">
        <v>2428.9302783878829</v>
      </c>
      <c r="G11" s="93">
        <v>2352.2470253611109</v>
      </c>
      <c r="H11" s="50">
        <v>2261.7759859241451</v>
      </c>
      <c r="I11" s="97"/>
      <c r="J11" s="97"/>
      <c r="K11" s="97"/>
      <c r="L11" s="94"/>
      <c r="M11" s="9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9"/>
      <c r="AB11" s="42"/>
      <c r="AC11" s="42"/>
    </row>
    <row r="12" spans="1:29">
      <c r="A12" s="43" t="s">
        <v>33</v>
      </c>
      <c r="B12" s="49">
        <v>9</v>
      </c>
      <c r="C12" s="49" t="str">
        <f t="shared" si="0"/>
        <v>UA-9</v>
      </c>
      <c r="D12" s="93">
        <f t="shared" si="1"/>
        <v>2509.8791510000005</v>
      </c>
      <c r="E12" s="93">
        <f t="shared" si="2"/>
        <v>2453.21</v>
      </c>
      <c r="F12" s="93">
        <v>2453.2142059787388</v>
      </c>
      <c r="G12" s="93">
        <v>2375.764290120801</v>
      </c>
      <c r="H12" s="50">
        <v>2284.3887405007699</v>
      </c>
      <c r="I12" s="97"/>
      <c r="J12" s="97"/>
      <c r="K12" s="97"/>
      <c r="L12" s="94"/>
      <c r="M12" s="9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9"/>
      <c r="AB12" s="42"/>
      <c r="AC12" s="42"/>
    </row>
    <row r="13" spans="1:29">
      <c r="A13" s="43" t="s">
        <v>33</v>
      </c>
      <c r="B13" s="49">
        <v>10</v>
      </c>
      <c r="C13" s="49" t="str">
        <f t="shared" si="0"/>
        <v>UA-10</v>
      </c>
      <c r="D13" s="93">
        <f t="shared" si="1"/>
        <v>2534.9860250000002</v>
      </c>
      <c r="E13" s="93">
        <f t="shared" si="2"/>
        <v>2477.75</v>
      </c>
      <c r="F13" s="93">
        <v>2477.7489759106707</v>
      </c>
      <c r="G13" s="93">
        <v>2399.5244779301479</v>
      </c>
      <c r="H13" s="50">
        <v>2307.2350749328343</v>
      </c>
      <c r="I13" s="97"/>
      <c r="J13" s="97"/>
      <c r="K13" s="97"/>
      <c r="L13" s="94"/>
      <c r="M13" s="9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9"/>
      <c r="AB13" s="42"/>
      <c r="AC13" s="42"/>
    </row>
    <row r="14" spans="1:29">
      <c r="A14" s="43" t="s">
        <v>33</v>
      </c>
      <c r="B14" s="49">
        <v>11</v>
      </c>
      <c r="C14" s="49" t="str">
        <f t="shared" si="0"/>
        <v>UA-11</v>
      </c>
      <c r="D14" s="93">
        <f t="shared" si="1"/>
        <v>2560.3384430000006</v>
      </c>
      <c r="E14" s="93">
        <f t="shared" si="2"/>
        <v>2502.5300000000002</v>
      </c>
      <c r="F14" s="93">
        <v>2502.5345881836793</v>
      </c>
      <c r="G14" s="93">
        <v>2423.527588789153</v>
      </c>
      <c r="H14" s="50">
        <v>2330.3149892203392</v>
      </c>
      <c r="I14" s="97"/>
      <c r="J14" s="97"/>
      <c r="K14" s="97"/>
      <c r="L14" s="94"/>
      <c r="M14" s="9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9"/>
      <c r="AB14" s="42"/>
      <c r="AC14" s="42"/>
    </row>
    <row r="15" spans="1:29">
      <c r="A15" s="43" t="s">
        <v>33</v>
      </c>
      <c r="B15" s="49">
        <v>12</v>
      </c>
      <c r="C15" s="49" t="str">
        <f t="shared" si="0"/>
        <v>UA-12</v>
      </c>
      <c r="D15" s="93">
        <f t="shared" si="1"/>
        <v>2585.9364050000004</v>
      </c>
      <c r="E15" s="93">
        <f t="shared" si="2"/>
        <v>2527.5500000000002</v>
      </c>
      <c r="F15" s="93">
        <v>2527.5471530509944</v>
      </c>
      <c r="G15" s="93">
        <v>2447.7504871692763</v>
      </c>
      <c r="H15" s="50">
        <v>2353.6062376627656</v>
      </c>
      <c r="I15" s="97"/>
      <c r="J15" s="97"/>
      <c r="K15" s="97"/>
      <c r="L15" s="94"/>
      <c r="M15" s="9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9"/>
      <c r="AB15" s="42"/>
      <c r="AC15" s="42"/>
    </row>
    <row r="16" spans="1:29">
      <c r="A16" s="43" t="s">
        <v>33</v>
      </c>
      <c r="B16" s="49">
        <v>13</v>
      </c>
      <c r="C16" s="49" t="str">
        <f t="shared" si="0"/>
        <v>UA-13</v>
      </c>
      <c r="D16" s="93">
        <f t="shared" si="1"/>
        <v>2611.820835</v>
      </c>
      <c r="E16" s="93">
        <f t="shared" si="2"/>
        <v>2552.85</v>
      </c>
      <c r="F16" s="93">
        <v>2552.8463948795397</v>
      </c>
      <c r="G16" s="93">
        <v>2472.2510118918649</v>
      </c>
      <c r="H16" s="50">
        <v>2377.1644345114087</v>
      </c>
      <c r="I16" s="97"/>
      <c r="J16" s="97"/>
      <c r="K16" s="97"/>
      <c r="L16" s="94"/>
      <c r="M16" s="9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9"/>
      <c r="AB16" s="42"/>
      <c r="AC16" s="42"/>
    </row>
    <row r="17" spans="1:29">
      <c r="A17" s="43" t="s">
        <v>33</v>
      </c>
      <c r="B17" s="49">
        <v>14</v>
      </c>
      <c r="C17" s="49" t="str">
        <f t="shared" si="0"/>
        <v>UA-14</v>
      </c>
      <c r="D17" s="93">
        <f t="shared" si="1"/>
        <v>2637.9201160000002</v>
      </c>
      <c r="E17" s="93">
        <f t="shared" si="2"/>
        <v>2578.36</v>
      </c>
      <c r="F17" s="93">
        <v>2578.3606444290076</v>
      </c>
      <c r="G17" s="93">
        <v>2496.9597563713032</v>
      </c>
      <c r="H17" s="50">
        <v>2400.9228426647146</v>
      </c>
      <c r="I17" s="97"/>
      <c r="J17" s="97"/>
      <c r="K17" s="97"/>
      <c r="L17" s="94"/>
      <c r="M17" s="9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9"/>
      <c r="AB17" s="42"/>
      <c r="AC17" s="42"/>
    </row>
    <row r="18" spans="1:29">
      <c r="A18" s="43" t="s">
        <v>33</v>
      </c>
      <c r="B18" s="49">
        <v>15</v>
      </c>
      <c r="C18" s="49" t="str">
        <f t="shared" si="0"/>
        <v>UA-15</v>
      </c>
      <c r="D18" s="93">
        <f t="shared" si="1"/>
        <v>2664.2854030000003</v>
      </c>
      <c r="E18" s="93">
        <f t="shared" si="2"/>
        <v>2604.13</v>
      </c>
      <c r="F18" s="93">
        <v>2604.1257363195509</v>
      </c>
      <c r="G18" s="93">
        <v>2521.9114239003979</v>
      </c>
      <c r="H18" s="50">
        <v>2424.9148306734596</v>
      </c>
      <c r="I18" s="97"/>
      <c r="J18" s="97"/>
      <c r="K18" s="97"/>
      <c r="L18" s="94"/>
      <c r="M18" s="9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9"/>
      <c r="AB18" s="42"/>
      <c r="AC18" s="42"/>
    </row>
    <row r="19" spans="1:29">
      <c r="A19" s="43" t="s">
        <v>33</v>
      </c>
      <c r="B19" s="49">
        <v>16</v>
      </c>
      <c r="C19" s="49" t="str">
        <f t="shared" si="0"/>
        <v>UA-16</v>
      </c>
      <c r="D19" s="93">
        <f t="shared" si="1"/>
        <v>2690.9473890000004</v>
      </c>
      <c r="E19" s="93">
        <f t="shared" si="2"/>
        <v>2630.19</v>
      </c>
      <c r="F19" s="93">
        <v>2630.1894500447102</v>
      </c>
      <c r="G19" s="93">
        <v>2547.1522855362291</v>
      </c>
      <c r="H19" s="50">
        <v>2449.1848899386819</v>
      </c>
      <c r="I19" s="97"/>
      <c r="J19" s="97"/>
      <c r="K19" s="97"/>
      <c r="L19" s="94"/>
      <c r="M19" s="9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9"/>
      <c r="AB19" s="42"/>
      <c r="AC19" s="42"/>
    </row>
    <row r="20" spans="1:29">
      <c r="A20" s="43" t="s">
        <v>33</v>
      </c>
      <c r="B20" s="49">
        <v>17</v>
      </c>
      <c r="C20" s="49" t="str">
        <f t="shared" si="0"/>
        <v>UA-17</v>
      </c>
      <c r="D20" s="93">
        <f t="shared" si="1"/>
        <v>2717.8446880000001</v>
      </c>
      <c r="E20" s="93">
        <f t="shared" si="2"/>
        <v>2656.48</v>
      </c>
      <c r="F20" s="93">
        <v>2656.480116364176</v>
      </c>
      <c r="G20" s="93">
        <v>2572.6129346931784</v>
      </c>
      <c r="H20" s="50">
        <v>2473.6662833588252</v>
      </c>
      <c r="I20" s="97"/>
      <c r="J20" s="97"/>
      <c r="K20" s="97"/>
      <c r="L20" s="94"/>
      <c r="M20" s="9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9"/>
      <c r="AB20" s="42"/>
      <c r="AC20" s="42"/>
    </row>
    <row r="21" spans="1:29">
      <c r="A21" s="43" t="s">
        <v>33</v>
      </c>
      <c r="B21" s="49">
        <v>18</v>
      </c>
      <c r="C21" s="49" t="str">
        <f t="shared" si="0"/>
        <v>UA-18</v>
      </c>
      <c r="D21" s="93">
        <f t="shared" si="1"/>
        <v>2745.0284550000006</v>
      </c>
      <c r="E21" s="93">
        <f t="shared" si="2"/>
        <v>2683.05</v>
      </c>
      <c r="F21" s="93">
        <v>2683.0455147714861</v>
      </c>
      <c r="G21" s="93">
        <v>2598.3396424283228</v>
      </c>
      <c r="H21" s="50">
        <v>2498.4035023349256</v>
      </c>
      <c r="I21" s="97"/>
      <c r="J21" s="97"/>
      <c r="K21" s="97"/>
      <c r="L21" s="94"/>
      <c r="M21" s="9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9"/>
      <c r="AB21" s="42"/>
      <c r="AC21" s="42"/>
    </row>
    <row r="22" spans="1:29">
      <c r="A22" s="43" t="s">
        <v>33</v>
      </c>
      <c r="B22" s="49">
        <v>19</v>
      </c>
      <c r="C22" s="49" t="str">
        <f t="shared" si="0"/>
        <v>UA-19</v>
      </c>
      <c r="D22" s="93">
        <f t="shared" si="1"/>
        <v>2772.4679970000002</v>
      </c>
      <c r="E22" s="93">
        <f t="shared" si="2"/>
        <v>2709.87</v>
      </c>
      <c r="F22" s="93">
        <v>2709.8737003932588</v>
      </c>
      <c r="G22" s="93">
        <v>2624.3208409773956</v>
      </c>
      <c r="H22" s="50">
        <v>2523.3854240167266</v>
      </c>
      <c r="I22" s="97"/>
      <c r="J22" s="97"/>
      <c r="K22" s="97"/>
      <c r="L22" s="94"/>
      <c r="M22" s="9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9"/>
      <c r="AB22" s="42"/>
      <c r="AC22" s="42"/>
    </row>
    <row r="23" spans="1:29">
      <c r="A23" s="43" t="s">
        <v>33</v>
      </c>
      <c r="B23" s="49">
        <v>20</v>
      </c>
      <c r="C23" s="49" t="str">
        <f t="shared" si="0"/>
        <v>UA-20</v>
      </c>
      <c r="D23" s="93">
        <f t="shared" si="1"/>
        <v>2800.2042380000003</v>
      </c>
      <c r="E23" s="93">
        <f t="shared" si="2"/>
        <v>2736.98</v>
      </c>
      <c r="F23" s="93">
        <v>2736.9766181028754</v>
      </c>
      <c r="G23" s="93">
        <v>2650.5680981046635</v>
      </c>
      <c r="H23" s="50">
        <v>2548.6231712544841</v>
      </c>
      <c r="I23" s="97"/>
      <c r="J23" s="97"/>
      <c r="K23" s="97"/>
      <c r="L23" s="94"/>
      <c r="M23" s="9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9"/>
      <c r="AB23" s="42"/>
      <c r="AC23" s="42"/>
    </row>
    <row r="24" spans="1:29">
      <c r="A24" s="43" t="s">
        <v>33</v>
      </c>
      <c r="B24" s="49">
        <v>21</v>
      </c>
      <c r="C24" s="49" t="str">
        <f t="shared" si="0"/>
        <v>UA-21</v>
      </c>
      <c r="D24" s="93">
        <f t="shared" si="1"/>
        <v>2828.1860230000002</v>
      </c>
      <c r="E24" s="93">
        <f t="shared" si="2"/>
        <v>2764.33</v>
      </c>
      <c r="F24" s="93">
        <v>2764.3303781535678</v>
      </c>
      <c r="G24" s="93">
        <v>2677.0582782815882</v>
      </c>
      <c r="H24" s="50">
        <v>2574.0944983476807</v>
      </c>
      <c r="I24" s="97"/>
      <c r="J24" s="97"/>
      <c r="K24" s="97"/>
      <c r="L24" s="94"/>
      <c r="M24" s="9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9"/>
      <c r="AB24" s="42"/>
      <c r="AC24" s="42"/>
    </row>
    <row r="25" spans="1:29">
      <c r="A25" s="43" t="s">
        <v>33</v>
      </c>
      <c r="B25" s="49">
        <v>22</v>
      </c>
      <c r="C25" s="49" t="str">
        <f t="shared" si="0"/>
        <v>UA-22</v>
      </c>
      <c r="D25" s="93">
        <f t="shared" si="1"/>
        <v>2856.4747380000003</v>
      </c>
      <c r="E25" s="93">
        <f t="shared" si="2"/>
        <v>2791.98</v>
      </c>
      <c r="F25" s="93">
        <v>2791.9827600388762</v>
      </c>
      <c r="G25" s="93">
        <v>2703.8376525652493</v>
      </c>
      <c r="H25" s="50">
        <v>2599.8438966973549</v>
      </c>
      <c r="I25" s="97"/>
      <c r="J25" s="97"/>
      <c r="K25" s="97"/>
      <c r="L25" s="94"/>
      <c r="M25" s="9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9"/>
      <c r="AB25" s="42"/>
      <c r="AC25" s="42"/>
    </row>
    <row r="26" spans="1:29">
      <c r="A26" s="43" t="s">
        <v>33</v>
      </c>
      <c r="B26" s="49">
        <v>23</v>
      </c>
      <c r="C26" s="49" t="str">
        <f t="shared" si="0"/>
        <v>UA-23</v>
      </c>
      <c r="D26" s="93">
        <f t="shared" si="1"/>
        <v>2885.0499210000003</v>
      </c>
      <c r="E26" s="93">
        <f t="shared" si="2"/>
        <v>2819.91</v>
      </c>
      <c r="F26" s="93">
        <v>2819.9098740120294</v>
      </c>
      <c r="G26" s="93">
        <v>2730.8830854271059</v>
      </c>
      <c r="H26" s="50">
        <v>2625.8491206029862</v>
      </c>
      <c r="I26" s="97"/>
      <c r="J26" s="97"/>
      <c r="K26" s="97"/>
      <c r="L26" s="94"/>
      <c r="M26" s="9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9"/>
      <c r="AB26" s="42"/>
      <c r="AC26" s="42"/>
    </row>
    <row r="27" spans="1:29">
      <c r="A27" s="43" t="s">
        <v>33</v>
      </c>
      <c r="B27" s="49">
        <v>24</v>
      </c>
      <c r="C27" s="49" t="str">
        <f t="shared" si="0"/>
        <v>UA-24</v>
      </c>
      <c r="D27" s="93">
        <f t="shared" si="1"/>
        <v>2913.9115720000004</v>
      </c>
      <c r="E27" s="93">
        <f t="shared" si="2"/>
        <v>2848.12</v>
      </c>
      <c r="F27" s="93">
        <v>2848.1236649464136</v>
      </c>
      <c r="G27" s="93">
        <v>2758.2061446314292</v>
      </c>
      <c r="H27" s="50">
        <v>2652.1212929148355</v>
      </c>
      <c r="I27" s="97"/>
      <c r="J27" s="97"/>
      <c r="K27" s="97"/>
      <c r="L27" s="94"/>
      <c r="M27" s="9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9"/>
      <c r="AB27" s="42"/>
      <c r="AC27" s="42"/>
    </row>
    <row r="28" spans="1:29">
      <c r="A28" s="43" t="s">
        <v>33</v>
      </c>
      <c r="B28" s="49">
        <v>25</v>
      </c>
      <c r="C28" s="49" t="str">
        <f t="shared" si="0"/>
        <v>UA-25</v>
      </c>
      <c r="D28" s="93">
        <f t="shared" si="1"/>
        <v>2943.0392290000004</v>
      </c>
      <c r="E28" s="93">
        <f t="shared" si="2"/>
        <v>2876.59</v>
      </c>
      <c r="F28" s="93">
        <v>2876.5882982218732</v>
      </c>
      <c r="G28" s="93">
        <v>2785.7721268854089</v>
      </c>
      <c r="H28" s="50">
        <v>2678.6270450821239</v>
      </c>
      <c r="I28" s="97"/>
      <c r="J28" s="97"/>
      <c r="K28" s="97"/>
      <c r="L28" s="94"/>
      <c r="M28" s="9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9"/>
      <c r="AB28" s="42"/>
      <c r="AC28" s="42"/>
    </row>
    <row r="29" spans="1:29">
      <c r="A29" s="43" t="s">
        <v>33</v>
      </c>
      <c r="B29" s="49">
        <v>26</v>
      </c>
      <c r="C29" s="49" t="str">
        <f t="shared" si="0"/>
        <v>UA-26</v>
      </c>
      <c r="D29" s="93">
        <f t="shared" si="1"/>
        <v>2972.4738160000006</v>
      </c>
      <c r="E29" s="93">
        <f t="shared" si="2"/>
        <v>2905.36</v>
      </c>
      <c r="F29" s="93">
        <v>2905.3634982053318</v>
      </c>
      <c r="G29" s="93">
        <v>2813.6388710103929</v>
      </c>
      <c r="H29" s="50">
        <v>2705.4219913561469</v>
      </c>
      <c r="I29" s="97"/>
      <c r="J29" s="97"/>
      <c r="K29" s="97"/>
      <c r="L29" s="94"/>
      <c r="M29" s="9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9"/>
      <c r="AB29" s="42"/>
      <c r="AC29" s="42"/>
    </row>
    <row r="30" spans="1:29">
      <c r="A30" s="43" t="s">
        <v>33</v>
      </c>
      <c r="B30" s="49">
        <v>27</v>
      </c>
      <c r="C30" s="49" t="str">
        <f t="shared" si="0"/>
        <v>UA-27</v>
      </c>
      <c r="D30" s="93">
        <f t="shared" si="1"/>
        <v>3002.1846400000004</v>
      </c>
      <c r="E30" s="93">
        <f t="shared" si="2"/>
        <v>2934.4</v>
      </c>
      <c r="F30" s="93">
        <v>2934.4014854032503</v>
      </c>
      <c r="G30" s="93">
        <v>2841.7601059493031</v>
      </c>
      <c r="H30" s="50">
        <v>2732.4616403358682</v>
      </c>
      <c r="I30" s="97"/>
      <c r="J30" s="97"/>
      <c r="K30" s="97"/>
      <c r="L30" s="94"/>
      <c r="M30" s="9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9"/>
      <c r="AB30" s="42"/>
      <c r="AC30" s="42"/>
    </row>
    <row r="31" spans="1:29">
      <c r="A31" s="43" t="s">
        <v>33</v>
      </c>
      <c r="B31" s="49">
        <v>28</v>
      </c>
      <c r="C31" s="49" t="str">
        <f t="shared" si="0"/>
        <v>UA-28</v>
      </c>
      <c r="D31" s="93">
        <f t="shared" si="1"/>
        <v>3032.2126250000006</v>
      </c>
      <c r="E31" s="93">
        <f t="shared" si="2"/>
        <v>2963.75</v>
      </c>
      <c r="F31" s="93">
        <v>2963.7500393091696</v>
      </c>
      <c r="G31" s="93">
        <v>2870.1821027592191</v>
      </c>
      <c r="H31" s="50">
        <v>2759.7904834223259</v>
      </c>
      <c r="I31" s="97"/>
      <c r="J31" s="97"/>
      <c r="K31" s="97"/>
      <c r="L31" s="94"/>
      <c r="M31" s="9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9"/>
      <c r="AB31" s="42"/>
      <c r="AC31" s="42"/>
    </row>
    <row r="32" spans="1:29">
      <c r="A32" s="43" t="s">
        <v>33</v>
      </c>
      <c r="B32" s="49">
        <v>29</v>
      </c>
      <c r="C32" s="49" t="str">
        <f t="shared" si="0"/>
        <v>UA-29</v>
      </c>
      <c r="D32" s="93">
        <f t="shared" si="1"/>
        <v>3062.5475400000005</v>
      </c>
      <c r="E32" s="93">
        <f t="shared" si="2"/>
        <v>2993.4</v>
      </c>
      <c r="F32" s="93">
        <v>2993.3972150497029</v>
      </c>
      <c r="G32" s="93">
        <v>2898.8932936758697</v>
      </c>
      <c r="H32" s="50">
        <v>2787.397397765259</v>
      </c>
      <c r="I32" s="97"/>
      <c r="J32" s="97"/>
      <c r="K32" s="97"/>
      <c r="L32" s="94"/>
      <c r="M32" s="9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9"/>
      <c r="AB32" s="42"/>
      <c r="AC32" s="42"/>
    </row>
    <row r="33" spans="1:29">
      <c r="A33" s="43" t="s">
        <v>33</v>
      </c>
      <c r="B33" s="49">
        <v>30</v>
      </c>
      <c r="C33" s="49" t="str">
        <f t="shared" si="0"/>
        <v>UA-30</v>
      </c>
      <c r="D33" s="93">
        <f t="shared" si="1"/>
        <v>3093.1586920000004</v>
      </c>
      <c r="E33" s="93">
        <f t="shared" si="2"/>
        <v>3023.32</v>
      </c>
      <c r="F33" s="93">
        <v>3023.319122878082</v>
      </c>
      <c r="G33" s="93">
        <v>2927.8705431707167</v>
      </c>
      <c r="H33" s="50">
        <v>2815.2601376641505</v>
      </c>
      <c r="I33" s="97"/>
      <c r="J33" s="97"/>
      <c r="K33" s="97"/>
      <c r="L33" s="94"/>
      <c r="M33" s="9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9"/>
      <c r="AB33" s="42"/>
      <c r="AC33" s="42"/>
    </row>
    <row r="34" spans="1:29">
      <c r="A34" s="43" t="s">
        <v>33</v>
      </c>
      <c r="B34" s="49">
        <v>31</v>
      </c>
      <c r="C34" s="49" t="str">
        <f t="shared" si="0"/>
        <v>UA-31</v>
      </c>
      <c r="D34" s="93">
        <f t="shared" si="1"/>
        <v>3124.0972360000005</v>
      </c>
      <c r="E34" s="93">
        <f t="shared" si="2"/>
        <v>3053.56</v>
      </c>
      <c r="F34" s="93">
        <v>3053.563542287844</v>
      </c>
      <c r="G34" s="93">
        <v>2957.160122300837</v>
      </c>
      <c r="H34" s="50">
        <v>2843.4231945200354</v>
      </c>
      <c r="I34" s="97"/>
      <c r="J34" s="97"/>
      <c r="K34" s="97"/>
      <c r="L34" s="94"/>
      <c r="M34" s="9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9"/>
      <c r="AB34" s="42"/>
      <c r="AC34" s="42"/>
    </row>
    <row r="35" spans="1:29">
      <c r="A35" s="43" t="s">
        <v>33</v>
      </c>
      <c r="B35" s="49">
        <v>32</v>
      </c>
      <c r="C35" s="49" t="str">
        <f t="shared" si="0"/>
        <v>UA-32</v>
      </c>
      <c r="D35" s="93">
        <f t="shared" si="1"/>
        <v>3155.3324790000006</v>
      </c>
      <c r="E35" s="93">
        <f t="shared" si="2"/>
        <v>3084.09</v>
      </c>
      <c r="F35" s="93">
        <v>3084.0946386588362</v>
      </c>
      <c r="G35" s="93">
        <v>2986.7273277734225</v>
      </c>
      <c r="H35" s="50">
        <v>2871.8531997821369</v>
      </c>
      <c r="I35" s="97"/>
      <c r="J35" s="97"/>
      <c r="K35" s="97"/>
      <c r="L35" s="94"/>
      <c r="M35" s="9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9"/>
      <c r="AB35" s="42"/>
      <c r="AC35" s="42"/>
    </row>
    <row r="36" spans="1:29">
      <c r="A36" s="43" t="s">
        <v>33</v>
      </c>
      <c r="B36" s="49">
        <v>33</v>
      </c>
      <c r="C36" s="49" t="str">
        <f t="shared" si="0"/>
        <v>UA-33</v>
      </c>
      <c r="D36" s="93">
        <f t="shared" si="1"/>
        <v>3186.8951140000004</v>
      </c>
      <c r="E36" s="93">
        <f t="shared" si="2"/>
        <v>3114.94</v>
      </c>
      <c r="F36" s="93">
        <v>3114.9363017378278</v>
      </c>
      <c r="G36" s="93">
        <v>3016.5952951170134</v>
      </c>
      <c r="H36" s="50">
        <v>2900.5723991509744</v>
      </c>
      <c r="I36" s="97"/>
      <c r="J36" s="97"/>
      <c r="K36" s="97"/>
      <c r="L36" s="94"/>
      <c r="M36" s="9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9"/>
      <c r="AB36" s="42"/>
      <c r="AC36" s="42"/>
    </row>
    <row r="37" spans="1:29">
      <c r="A37" s="43" t="s">
        <v>33</v>
      </c>
      <c r="B37" s="49">
        <v>34</v>
      </c>
      <c r="C37" s="49" t="str">
        <f t="shared" si="0"/>
        <v>UA-34</v>
      </c>
      <c r="D37" s="93">
        <f t="shared" si="1"/>
        <v>3218.7646790000003</v>
      </c>
      <c r="E37" s="93">
        <f t="shared" si="2"/>
        <v>3146.09</v>
      </c>
      <c r="F37" s="93">
        <v>3146.0885315248183</v>
      </c>
      <c r="G37" s="93">
        <v>3046.7640243316082</v>
      </c>
      <c r="H37" s="50">
        <v>2929.5807926265461</v>
      </c>
      <c r="I37" s="97"/>
      <c r="J37" s="97"/>
      <c r="K37" s="97"/>
      <c r="L37" s="94"/>
      <c r="M37" s="9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9"/>
      <c r="AB37" s="42"/>
      <c r="AC37" s="42"/>
    </row>
    <row r="38" spans="1:29">
      <c r="A38" s="43" t="s">
        <v>33</v>
      </c>
      <c r="B38" s="49">
        <v>35</v>
      </c>
      <c r="C38" s="49" t="str">
        <f t="shared" si="0"/>
        <v>UA-35</v>
      </c>
      <c r="D38" s="93">
        <f t="shared" si="1"/>
        <v>3250.9616360000005</v>
      </c>
      <c r="E38" s="93">
        <f t="shared" si="2"/>
        <v>3177.56</v>
      </c>
      <c r="F38" s="93">
        <v>3177.5632728931923</v>
      </c>
      <c r="G38" s="93">
        <v>3077.2450831814763</v>
      </c>
      <c r="H38" s="50">
        <v>2958.8895030591116</v>
      </c>
      <c r="I38" s="97"/>
      <c r="J38" s="97"/>
      <c r="K38" s="97"/>
      <c r="L38" s="94"/>
      <c r="M38" s="9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9"/>
      <c r="AB38" s="42"/>
      <c r="AC38" s="42"/>
    </row>
    <row r="39" spans="1:29">
      <c r="A39" s="43" t="s">
        <v>33</v>
      </c>
      <c r="B39" s="49">
        <v>36</v>
      </c>
      <c r="C39" s="49" t="str">
        <f t="shared" si="0"/>
        <v>UA-36</v>
      </c>
      <c r="D39" s="93">
        <f t="shared" si="1"/>
        <v>3283.4552920000006</v>
      </c>
      <c r="E39" s="93">
        <f t="shared" si="2"/>
        <v>3209.32</v>
      </c>
      <c r="F39" s="93">
        <v>3209.3246912227978</v>
      </c>
      <c r="G39" s="93">
        <v>3108.0037683738115</v>
      </c>
      <c r="H39" s="50">
        <v>2988.4651618978955</v>
      </c>
      <c r="I39" s="97"/>
      <c r="J39" s="97"/>
      <c r="K39" s="97"/>
      <c r="L39" s="94"/>
      <c r="M39" s="9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9"/>
      <c r="AB39" s="42"/>
      <c r="AC39" s="42"/>
    </row>
    <row r="40" spans="1:29">
      <c r="A40" s="43" t="s">
        <v>33</v>
      </c>
      <c r="B40" s="49">
        <v>37</v>
      </c>
      <c r="C40" s="49" t="str">
        <f t="shared" si="0"/>
        <v>UA-37</v>
      </c>
      <c r="D40" s="93">
        <f t="shared" si="1"/>
        <v>3316.2865710000001</v>
      </c>
      <c r="E40" s="93">
        <f t="shared" si="2"/>
        <v>3241.41</v>
      </c>
      <c r="F40" s="93">
        <v>3241.4086211337849</v>
      </c>
      <c r="G40" s="93">
        <v>3139.0747832014185</v>
      </c>
      <c r="H40" s="50">
        <v>3018.3411376936715</v>
      </c>
      <c r="I40" s="97"/>
      <c r="J40" s="97"/>
      <c r="K40" s="97"/>
      <c r="L40" s="94"/>
      <c r="M40" s="9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9"/>
      <c r="AB40" s="42"/>
      <c r="AC40" s="42"/>
    </row>
    <row r="41" spans="1:29">
      <c r="A41" s="43" t="s">
        <v>33</v>
      </c>
      <c r="B41" s="49">
        <v>38</v>
      </c>
      <c r="C41" s="49" t="str">
        <f t="shared" si="0"/>
        <v>UA-38</v>
      </c>
      <c r="D41" s="93">
        <f t="shared" si="1"/>
        <v>3349.4657040000006</v>
      </c>
      <c r="E41" s="93">
        <f t="shared" si="2"/>
        <v>3273.84</v>
      </c>
      <c r="F41" s="93">
        <v>3273.8389523729247</v>
      </c>
      <c r="G41" s="93">
        <v>3170.4812631928385</v>
      </c>
      <c r="H41" s="50">
        <v>3048.5396761469601</v>
      </c>
      <c r="I41" s="97"/>
      <c r="J41" s="97"/>
      <c r="K41" s="97"/>
      <c r="L41" s="94"/>
      <c r="M41" s="9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9"/>
      <c r="AB41" s="42"/>
      <c r="AC41" s="42"/>
    </row>
    <row r="42" spans="1:29">
      <c r="A42" s="43" t="s">
        <v>33</v>
      </c>
      <c r="B42" s="49">
        <v>39</v>
      </c>
      <c r="C42" s="49" t="str">
        <f t="shared" si="0"/>
        <v>UA-39</v>
      </c>
      <c r="D42" s="93">
        <f t="shared" si="1"/>
        <v>3382.9619980000002</v>
      </c>
      <c r="E42" s="93">
        <f t="shared" si="2"/>
        <v>3306.58</v>
      </c>
      <c r="F42" s="93">
        <v>3306.5798503200654</v>
      </c>
      <c r="G42" s="93">
        <v>3202.1885050552637</v>
      </c>
      <c r="H42" s="50">
        <v>3079.0274087069843</v>
      </c>
      <c r="I42" s="97"/>
      <c r="J42" s="97"/>
      <c r="K42" s="97"/>
      <c r="L42" s="94"/>
      <c r="M42" s="9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9"/>
      <c r="AB42" s="42"/>
      <c r="AC42" s="42"/>
    </row>
    <row r="43" spans="1:29">
      <c r="A43" s="43" t="s">
        <v>33</v>
      </c>
      <c r="B43" s="49">
        <v>40</v>
      </c>
      <c r="C43" s="49" t="str">
        <f t="shared" si="0"/>
        <v>UA-40</v>
      </c>
      <c r="D43" s="93">
        <f t="shared" si="1"/>
        <v>3416.7856840000004</v>
      </c>
      <c r="E43" s="93">
        <f t="shared" si="2"/>
        <v>3339.64</v>
      </c>
      <c r="F43" s="93">
        <v>3339.6432598485885</v>
      </c>
      <c r="G43" s="93">
        <v>3234.2080765529622</v>
      </c>
      <c r="H43" s="50">
        <v>3109.8154582240022</v>
      </c>
      <c r="I43" s="97"/>
      <c r="J43" s="97"/>
      <c r="K43" s="97"/>
      <c r="L43" s="94"/>
      <c r="M43" s="9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9"/>
      <c r="AB43" s="42"/>
      <c r="AC43" s="42"/>
    </row>
    <row r="44" spans="1:29">
      <c r="A44" s="43" t="s">
        <v>33</v>
      </c>
      <c r="B44" s="49">
        <v>41</v>
      </c>
      <c r="C44" s="49" t="str">
        <f t="shared" si="0"/>
        <v>UA-41</v>
      </c>
      <c r="D44" s="93">
        <f t="shared" si="1"/>
        <v>3450.9469930000005</v>
      </c>
      <c r="E44" s="93">
        <f t="shared" si="2"/>
        <v>3373.03</v>
      </c>
      <c r="F44" s="93">
        <v>3373.0291809584974</v>
      </c>
      <c r="G44" s="93">
        <v>3266.5399776859358</v>
      </c>
      <c r="H44" s="50">
        <v>3140.9038246980149</v>
      </c>
      <c r="I44" s="97"/>
      <c r="J44" s="97"/>
      <c r="K44" s="97"/>
      <c r="L44" s="94"/>
      <c r="M44" s="9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9"/>
      <c r="AB44" s="42"/>
      <c r="AC44" s="42"/>
    </row>
    <row r="45" spans="1:29">
      <c r="A45" s="43" t="s">
        <v>33</v>
      </c>
      <c r="B45" s="49">
        <v>42</v>
      </c>
      <c r="C45" s="49" t="str">
        <f t="shared" si="0"/>
        <v>UA-42</v>
      </c>
      <c r="D45" s="93">
        <f t="shared" si="1"/>
        <v>3485.4561560000006</v>
      </c>
      <c r="E45" s="93">
        <f t="shared" si="2"/>
        <v>3406.76</v>
      </c>
      <c r="F45" s="93">
        <v>3406.7615033965581</v>
      </c>
      <c r="G45" s="93">
        <v>3299.2073439827213</v>
      </c>
      <c r="H45" s="50">
        <v>3172.3147538295398</v>
      </c>
      <c r="I45" s="97"/>
      <c r="J45" s="97"/>
      <c r="K45" s="97"/>
      <c r="L45" s="94"/>
      <c r="M45" s="9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9"/>
      <c r="AB45" s="42"/>
      <c r="AC45" s="42"/>
    </row>
    <row r="46" spans="1:29">
      <c r="A46" s="43" t="s">
        <v>33</v>
      </c>
      <c r="B46" s="49">
        <v>43</v>
      </c>
      <c r="C46" s="49" t="str">
        <f t="shared" si="0"/>
        <v>UA-43</v>
      </c>
      <c r="D46" s="93">
        <f t="shared" si="1"/>
        <v>3520.3131730000005</v>
      </c>
      <c r="E46" s="93">
        <f t="shared" si="2"/>
        <v>3440.83</v>
      </c>
      <c r="F46" s="93">
        <v>3440.8282822893862</v>
      </c>
      <c r="G46" s="93">
        <v>3332.1986076790495</v>
      </c>
      <c r="H46" s="50">
        <v>3204.0371227683167</v>
      </c>
      <c r="I46" s="97"/>
      <c r="J46" s="97"/>
      <c r="K46" s="97"/>
      <c r="L46" s="94"/>
      <c r="M46" s="9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9"/>
      <c r="AB46" s="42"/>
      <c r="AC46" s="42"/>
    </row>
    <row r="47" spans="1:29">
      <c r="A47" s="43" t="s">
        <v>33</v>
      </c>
      <c r="B47" s="49">
        <v>44</v>
      </c>
      <c r="C47" s="49" t="str">
        <f t="shared" si="0"/>
        <v>UA-44</v>
      </c>
      <c r="D47" s="93">
        <f t="shared" si="1"/>
        <v>3555.5180440000004</v>
      </c>
      <c r="E47" s="93">
        <f t="shared" si="2"/>
        <v>3475.24</v>
      </c>
      <c r="F47" s="93">
        <v>3475.2414625103675</v>
      </c>
      <c r="G47" s="93">
        <v>3365.52533653919</v>
      </c>
      <c r="H47" s="50">
        <v>3236.0820543646055</v>
      </c>
      <c r="I47" s="97"/>
      <c r="J47" s="97"/>
      <c r="K47" s="97"/>
      <c r="L47" s="94"/>
      <c r="M47" s="9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9"/>
      <c r="AB47" s="42"/>
      <c r="AC47" s="42"/>
    </row>
    <row r="48" spans="1:29">
      <c r="A48" s="43" t="s">
        <v>33</v>
      </c>
      <c r="B48" s="49">
        <v>45</v>
      </c>
      <c r="C48" s="49" t="str">
        <f t="shared" si="0"/>
        <v>UA-45</v>
      </c>
      <c r="D48" s="93">
        <f t="shared" si="1"/>
        <v>3591.0605380000006</v>
      </c>
      <c r="E48" s="93">
        <f t="shared" si="2"/>
        <v>3509.98</v>
      </c>
      <c r="F48" s="93">
        <v>3509.9771543127326</v>
      </c>
      <c r="G48" s="93">
        <v>3399.1643950346047</v>
      </c>
      <c r="H48" s="50">
        <v>3268.4273029178889</v>
      </c>
      <c r="I48" s="97"/>
      <c r="J48" s="97"/>
      <c r="K48" s="97"/>
      <c r="L48" s="94"/>
      <c r="M48" s="9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9"/>
      <c r="AB48" s="42"/>
      <c r="AC48" s="42"/>
    </row>
    <row r="49" spans="1:29">
      <c r="A49" s="43" t="s">
        <v>33</v>
      </c>
      <c r="B49" s="49">
        <v>46</v>
      </c>
      <c r="C49" s="49" t="str">
        <f t="shared" si="0"/>
        <v>UA-46</v>
      </c>
      <c r="D49" s="93">
        <f t="shared" si="1"/>
        <v>3626.9713480000005</v>
      </c>
      <c r="E49" s="93">
        <f t="shared" si="2"/>
        <v>3545.08</v>
      </c>
      <c r="F49" s="93">
        <v>3545.0831371900204</v>
      </c>
      <c r="G49" s="93">
        <v>3433.1620542223714</v>
      </c>
      <c r="H49" s="50">
        <v>3301.117359829203</v>
      </c>
      <c r="I49" s="97"/>
      <c r="J49" s="97"/>
      <c r="K49" s="97"/>
      <c r="L49" s="94"/>
      <c r="M49" s="9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9"/>
      <c r="AB49" s="42"/>
      <c r="AC49" s="42"/>
    </row>
    <row r="50" spans="1:29">
      <c r="A50" s="43" t="s">
        <v>33</v>
      </c>
      <c r="B50" s="49">
        <v>47</v>
      </c>
      <c r="C50" s="49" t="str">
        <f t="shared" si="0"/>
        <v>UA-47</v>
      </c>
      <c r="D50" s="93">
        <f t="shared" si="1"/>
        <v>3663.2607050000006</v>
      </c>
      <c r="E50" s="93">
        <f t="shared" si="2"/>
        <v>3580.55</v>
      </c>
      <c r="F50" s="93">
        <v>3580.5474662688448</v>
      </c>
      <c r="G50" s="93">
        <v>3467.5067463382188</v>
      </c>
      <c r="H50" s="50">
        <v>3334.1411022482871</v>
      </c>
      <c r="I50" s="97"/>
      <c r="J50" s="97"/>
      <c r="K50" s="97"/>
      <c r="L50" s="94"/>
      <c r="M50" s="9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9"/>
      <c r="AB50" s="42"/>
      <c r="AC50" s="42"/>
    </row>
    <row r="51" spans="1:29">
      <c r="A51" s="43" t="s">
        <v>33</v>
      </c>
      <c r="B51" s="49">
        <v>48</v>
      </c>
      <c r="C51" s="49" t="str">
        <f t="shared" si="0"/>
        <v>UA-48</v>
      </c>
      <c r="D51" s="93">
        <f t="shared" si="1"/>
        <v>3699.8876850000001</v>
      </c>
      <c r="E51" s="93">
        <f t="shared" si="2"/>
        <v>3616.35</v>
      </c>
      <c r="F51" s="93">
        <v>3616.346251802438</v>
      </c>
      <c r="G51" s="93">
        <v>3502.1753358536102</v>
      </c>
      <c r="H51" s="50">
        <v>3367.4762844746251</v>
      </c>
      <c r="I51" s="97"/>
      <c r="J51" s="97"/>
      <c r="K51" s="97"/>
      <c r="L51" s="94"/>
      <c r="M51" s="9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9"/>
      <c r="AB51" s="42"/>
      <c r="AC51" s="42"/>
    </row>
    <row r="52" spans="1:29">
      <c r="A52" s="43" t="s">
        <v>33</v>
      </c>
      <c r="B52" s="49">
        <v>49</v>
      </c>
      <c r="C52" s="49" t="str">
        <f t="shared" si="0"/>
        <v>UA-49</v>
      </c>
      <c r="D52" s="93">
        <f t="shared" si="1"/>
        <v>3736.8727500000005</v>
      </c>
      <c r="E52" s="93">
        <f t="shared" si="2"/>
        <v>3652.5</v>
      </c>
      <c r="F52" s="93">
        <v>3652.503383537568</v>
      </c>
      <c r="G52" s="93">
        <v>3537.1909582970834</v>
      </c>
      <c r="H52" s="50">
        <v>3401.1451522087341</v>
      </c>
      <c r="I52" s="97"/>
      <c r="J52" s="97"/>
      <c r="K52" s="97"/>
      <c r="L52" s="94"/>
      <c r="M52" s="9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9"/>
      <c r="AB52" s="42"/>
      <c r="AC52" s="42"/>
    </row>
    <row r="53" spans="1:29">
      <c r="A53" s="43" t="s">
        <v>33</v>
      </c>
      <c r="B53" s="49">
        <v>50</v>
      </c>
      <c r="C53" s="49" t="str">
        <f t="shared" si="0"/>
        <v>UA-50</v>
      </c>
      <c r="D53" s="93">
        <f t="shared" si="1"/>
        <v>3774.2465930000008</v>
      </c>
      <c r="E53" s="93">
        <f t="shared" si="2"/>
        <v>3689.03</v>
      </c>
      <c r="F53" s="93">
        <v>3689.0308063476218</v>
      </c>
      <c r="G53" s="93">
        <v>3572.565181432909</v>
      </c>
      <c r="H53" s="50">
        <v>3435.1588283008737</v>
      </c>
      <c r="I53" s="97"/>
      <c r="J53" s="97"/>
      <c r="K53" s="97"/>
      <c r="L53" s="94"/>
      <c r="M53" s="9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9"/>
      <c r="AB53" s="42"/>
      <c r="AC53" s="42"/>
    </row>
    <row r="54" spans="1:29">
      <c r="A54" s="43" t="s">
        <v>33</v>
      </c>
      <c r="B54" s="49">
        <v>51</v>
      </c>
      <c r="C54" s="49" t="str">
        <f t="shared" si="0"/>
        <v>UA-51</v>
      </c>
      <c r="D54" s="93">
        <f t="shared" si="1"/>
        <v>3811.9887520000007</v>
      </c>
      <c r="E54" s="93">
        <f t="shared" si="2"/>
        <v>3725.92</v>
      </c>
      <c r="F54" s="93">
        <v>3725.9165753592115</v>
      </c>
      <c r="G54" s="93">
        <v>3608.2864374968153</v>
      </c>
      <c r="H54" s="50">
        <v>3469.5061899007837</v>
      </c>
      <c r="I54" s="97"/>
      <c r="J54" s="97"/>
      <c r="K54" s="97"/>
      <c r="L54" s="94"/>
      <c r="M54" s="9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9"/>
      <c r="AB54" s="42"/>
      <c r="AC54" s="42"/>
    </row>
    <row r="55" spans="1:29">
      <c r="A55" s="43" t="s">
        <v>33</v>
      </c>
      <c r="B55" s="49">
        <v>52</v>
      </c>
      <c r="C55" s="49" t="str">
        <f t="shared" si="0"/>
        <v>UA-52</v>
      </c>
      <c r="D55" s="93">
        <f t="shared" si="1"/>
        <v>3850.0992270000006</v>
      </c>
      <c r="E55" s="93">
        <f t="shared" si="2"/>
        <v>3763.17</v>
      </c>
      <c r="F55" s="93">
        <v>3763.1726354457232</v>
      </c>
      <c r="G55" s="93">
        <v>3644.3662942530732</v>
      </c>
      <c r="H55" s="50">
        <v>3504.198359858724</v>
      </c>
      <c r="I55" s="97"/>
      <c r="J55" s="97"/>
      <c r="K55" s="97"/>
      <c r="L55" s="94"/>
      <c r="M55" s="9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9"/>
      <c r="AB55" s="42"/>
      <c r="AC55" s="42"/>
    </row>
    <row r="56" spans="1:29">
      <c r="A56" s="43" t="s">
        <v>33</v>
      </c>
      <c r="B56" s="49">
        <v>53</v>
      </c>
      <c r="C56" s="49" t="str">
        <f t="shared" si="0"/>
        <v>UA-53</v>
      </c>
      <c r="D56" s="93">
        <f t="shared" si="1"/>
        <v>3888.6087110000003</v>
      </c>
      <c r="E56" s="93">
        <f t="shared" si="2"/>
        <v>3800.81</v>
      </c>
      <c r="F56" s="93">
        <v>3800.8109314805424</v>
      </c>
      <c r="G56" s="93">
        <v>3680.8163194659523</v>
      </c>
      <c r="H56" s="50">
        <v>3539.246461024954</v>
      </c>
      <c r="I56" s="97"/>
      <c r="J56" s="97"/>
      <c r="K56" s="97"/>
      <c r="L56" s="94"/>
      <c r="M56" s="9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9"/>
      <c r="AB56" s="42"/>
      <c r="AC56" s="42"/>
    </row>
    <row r="57" spans="1:29">
      <c r="A57" s="43" t="s">
        <v>33</v>
      </c>
      <c r="B57" s="49">
        <v>54</v>
      </c>
      <c r="C57" s="49" t="str">
        <f t="shared" si="0"/>
        <v>UA-54</v>
      </c>
      <c r="D57" s="93">
        <f t="shared" si="1"/>
        <v>3927.5069730000005</v>
      </c>
      <c r="E57" s="93">
        <f t="shared" si="2"/>
        <v>3838.83</v>
      </c>
      <c r="F57" s="93">
        <v>3838.8314634636677</v>
      </c>
      <c r="G57" s="93">
        <v>3717.6365131354519</v>
      </c>
      <c r="H57" s="50">
        <v>3574.6504933994729</v>
      </c>
      <c r="I57" s="97"/>
      <c r="J57" s="97"/>
      <c r="K57" s="97"/>
      <c r="L57" s="94"/>
      <c r="M57" s="9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9"/>
      <c r="AB57" s="42"/>
      <c r="AC57" s="42"/>
    </row>
    <row r="58" spans="1:29">
      <c r="A58" s="43" t="s">
        <v>33</v>
      </c>
      <c r="B58" s="49">
        <v>55</v>
      </c>
      <c r="C58" s="49" t="str">
        <f t="shared" si="0"/>
        <v>UA-55</v>
      </c>
      <c r="D58" s="93">
        <f t="shared" si="1"/>
        <v>3966.7837820000004</v>
      </c>
      <c r="E58" s="93">
        <f t="shared" si="2"/>
        <v>3877.22</v>
      </c>
      <c r="F58" s="93">
        <v>3877.2222865217145</v>
      </c>
      <c r="G58" s="93">
        <v>3754.8153074973025</v>
      </c>
      <c r="H58" s="50">
        <v>3610.3993341320215</v>
      </c>
      <c r="I58" s="97"/>
      <c r="J58" s="97"/>
      <c r="K58" s="97"/>
      <c r="L58" s="94"/>
      <c r="M58" s="9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9"/>
      <c r="AB58" s="42"/>
      <c r="AC58" s="42"/>
    </row>
    <row r="59" spans="1:29">
      <c r="A59" s="43" t="s">
        <v>33</v>
      </c>
      <c r="B59" s="49">
        <v>56</v>
      </c>
      <c r="C59" s="49" t="str">
        <f t="shared" si="0"/>
        <v>UA-56</v>
      </c>
      <c r="D59" s="93">
        <f t="shared" si="1"/>
        <v>4006.4596000000006</v>
      </c>
      <c r="E59" s="93">
        <f t="shared" si="2"/>
        <v>3916</v>
      </c>
      <c r="F59" s="93">
        <v>3915.9953455280688</v>
      </c>
      <c r="G59" s="93">
        <v>3792.3642703157748</v>
      </c>
      <c r="H59" s="50">
        <v>3646.5041060728604</v>
      </c>
      <c r="I59" s="97"/>
      <c r="J59" s="97"/>
      <c r="K59" s="97"/>
      <c r="L59" s="94"/>
      <c r="M59" s="9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9"/>
      <c r="AB59" s="42"/>
      <c r="AC59" s="42"/>
    </row>
    <row r="60" spans="1:29">
      <c r="A60" s="43" t="s">
        <v>33</v>
      </c>
      <c r="B60" s="49">
        <v>57</v>
      </c>
      <c r="C60" s="49" t="str">
        <f t="shared" si="0"/>
        <v>UA-57</v>
      </c>
      <c r="D60" s="93">
        <f t="shared" si="1"/>
        <v>4046.5139650000006</v>
      </c>
      <c r="E60" s="93">
        <f t="shared" si="2"/>
        <v>3955.15</v>
      </c>
      <c r="F60" s="93">
        <v>3955.1506404827296</v>
      </c>
      <c r="G60" s="93">
        <v>3830.2834015908675</v>
      </c>
      <c r="H60" s="50">
        <v>3682.9648092219877</v>
      </c>
      <c r="I60" s="97"/>
      <c r="J60" s="97"/>
      <c r="K60" s="97"/>
      <c r="L60" s="94"/>
      <c r="M60" s="9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9"/>
      <c r="AB60" s="42"/>
      <c r="AC60" s="42"/>
    </row>
    <row r="61" spans="1:29">
      <c r="A61" s="43" t="s">
        <v>33</v>
      </c>
      <c r="B61" s="49">
        <v>58</v>
      </c>
      <c r="C61" s="49" t="str">
        <f t="shared" si="0"/>
        <v>UA-58</v>
      </c>
      <c r="D61" s="93">
        <f t="shared" si="1"/>
        <v>4086.9673390000007</v>
      </c>
      <c r="E61" s="93">
        <f t="shared" si="2"/>
        <v>3994.69</v>
      </c>
      <c r="F61" s="93">
        <v>3994.6881713856969</v>
      </c>
      <c r="G61" s="93">
        <v>3868.572701322581</v>
      </c>
      <c r="H61" s="50">
        <v>3719.7814435794048</v>
      </c>
      <c r="I61" s="97"/>
      <c r="J61" s="97"/>
      <c r="K61" s="97"/>
      <c r="L61" s="94"/>
      <c r="M61" s="9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9"/>
      <c r="AB61" s="42"/>
      <c r="AC61" s="42"/>
    </row>
    <row r="62" spans="1:29">
      <c r="A62" s="43" t="s">
        <v>33</v>
      </c>
      <c r="B62" s="49">
        <v>59</v>
      </c>
      <c r="C62" s="49" t="str">
        <f t="shared" si="0"/>
        <v>UA-59</v>
      </c>
      <c r="D62" s="93">
        <f t="shared" si="1"/>
        <v>4127.8606460000001</v>
      </c>
      <c r="E62" s="93">
        <f t="shared" si="2"/>
        <v>4034.66</v>
      </c>
      <c r="F62" s="93">
        <v>4034.6557177305094</v>
      </c>
      <c r="G62" s="93">
        <v>3907.2784405679931</v>
      </c>
      <c r="H62" s="50">
        <v>3756.9985005461472</v>
      </c>
      <c r="I62" s="97"/>
      <c r="J62" s="97"/>
      <c r="K62" s="97"/>
      <c r="L62" s="94"/>
      <c r="M62" s="9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9"/>
      <c r="AB62" s="42"/>
      <c r="AC62" s="42"/>
    </row>
    <row r="63" spans="1:29">
      <c r="A63" s="43" t="s">
        <v>33</v>
      </c>
      <c r="B63" s="49">
        <v>60</v>
      </c>
      <c r="C63" s="49" t="str">
        <f t="shared" si="0"/>
        <v>UA-60</v>
      </c>
      <c r="D63" s="93">
        <f t="shared" si="1"/>
        <v>4169.1120380000002</v>
      </c>
      <c r="E63" s="93">
        <f t="shared" si="2"/>
        <v>4074.98</v>
      </c>
      <c r="F63" s="93">
        <v>4074.9816102768582</v>
      </c>
      <c r="G63" s="93">
        <v>3946.3312127414861</v>
      </c>
      <c r="H63" s="50">
        <v>3794.5492430206596</v>
      </c>
      <c r="I63" s="97"/>
      <c r="J63" s="97"/>
      <c r="K63" s="97"/>
      <c r="L63" s="94"/>
      <c r="M63" s="9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9"/>
      <c r="AB63" s="42"/>
      <c r="AC63" s="42"/>
    </row>
    <row r="64" spans="1:29">
      <c r="A64" s="43" t="s">
        <v>33</v>
      </c>
      <c r="B64" s="49">
        <v>61</v>
      </c>
      <c r="C64" s="49" t="str">
        <f t="shared" si="0"/>
        <v>UA-61</v>
      </c>
      <c r="D64" s="93">
        <f t="shared" si="1"/>
        <v>4210.8442870000008</v>
      </c>
      <c r="E64" s="93">
        <f t="shared" si="2"/>
        <v>4115.7700000000004</v>
      </c>
      <c r="F64" s="93">
        <v>4115.7733528852077</v>
      </c>
      <c r="G64" s="93">
        <v>3985.835127721487</v>
      </c>
      <c r="H64" s="50">
        <v>3832.5337766552757</v>
      </c>
      <c r="I64" s="97"/>
      <c r="J64" s="97"/>
      <c r="K64" s="97"/>
      <c r="L64" s="94"/>
      <c r="M64" s="9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9"/>
      <c r="AB64" s="42"/>
      <c r="AC64" s="42"/>
    </row>
    <row r="65" spans="1:29">
      <c r="A65" s="43" t="s">
        <v>33</v>
      </c>
      <c r="B65" s="49">
        <v>62</v>
      </c>
      <c r="C65" s="49" t="str">
        <f t="shared" si="0"/>
        <v>UA-62</v>
      </c>
      <c r="D65" s="93">
        <f t="shared" si="1"/>
        <v>4252.9448520000005</v>
      </c>
      <c r="E65" s="93">
        <f t="shared" si="2"/>
        <v>4156.92</v>
      </c>
      <c r="F65" s="93">
        <v>4156.923441695094</v>
      </c>
      <c r="G65" s="93">
        <v>4025.68607562957</v>
      </c>
      <c r="H65" s="50">
        <v>3870.8519957976632</v>
      </c>
      <c r="I65" s="97"/>
      <c r="J65" s="97"/>
      <c r="K65" s="97"/>
      <c r="L65" s="94"/>
      <c r="M65" s="9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9"/>
      <c r="AB65" s="42"/>
      <c r="AC65" s="42"/>
    </row>
    <row r="66" spans="1:29">
      <c r="A66" s="43" t="s">
        <v>33</v>
      </c>
      <c r="B66" s="49">
        <v>63</v>
      </c>
      <c r="C66" s="49" t="str">
        <f t="shared" si="0"/>
        <v>UA-63</v>
      </c>
      <c r="D66" s="93">
        <f t="shared" si="1"/>
        <v>4295.4853500000008</v>
      </c>
      <c r="E66" s="93">
        <f t="shared" si="2"/>
        <v>4198.5</v>
      </c>
      <c r="F66" s="93">
        <v>4198.5035459468245</v>
      </c>
      <c r="G66" s="93">
        <v>4065.9534630513508</v>
      </c>
      <c r="H66" s="50">
        <v>3909.5706375493755</v>
      </c>
      <c r="I66" s="97"/>
      <c r="J66" s="97"/>
      <c r="K66" s="97"/>
      <c r="L66" s="94"/>
      <c r="M66" s="9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9"/>
      <c r="AB66" s="42"/>
      <c r="AC66" s="42"/>
    </row>
    <row r="67" spans="1:29">
      <c r="A67" s="43" t="s">
        <v>33</v>
      </c>
      <c r="B67" s="49">
        <v>64</v>
      </c>
      <c r="C67" s="49" t="str">
        <f t="shared" si="0"/>
        <v>UA-64</v>
      </c>
      <c r="D67" s="93">
        <f t="shared" si="1"/>
        <v>4338.4350880000002</v>
      </c>
      <c r="E67" s="93">
        <f t="shared" si="2"/>
        <v>4240.4799999999996</v>
      </c>
      <c r="F67" s="93">
        <v>4240.4778310202464</v>
      </c>
      <c r="G67" s="93">
        <v>4106.6025866940217</v>
      </c>
      <c r="H67" s="50">
        <v>3948.6563333596359</v>
      </c>
      <c r="I67" s="97"/>
      <c r="J67" s="97"/>
      <c r="K67" s="97"/>
      <c r="L67" s="94"/>
      <c r="M67" s="9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9"/>
      <c r="AB67" s="42"/>
      <c r="AC67" s="42"/>
    </row>
    <row r="68" spans="1:29">
      <c r="A68" s="43" t="s">
        <v>33</v>
      </c>
      <c r="B68" s="49">
        <v>65</v>
      </c>
      <c r="C68" s="49" t="str">
        <f t="shared" si="0"/>
        <v>UA-65</v>
      </c>
      <c r="D68" s="93">
        <f t="shared" si="1"/>
        <v>4381.824759000001</v>
      </c>
      <c r="E68" s="93">
        <f t="shared" si="2"/>
        <v>4282.8900000000003</v>
      </c>
      <c r="F68" s="93">
        <v>4282.8940764088975</v>
      </c>
      <c r="G68" s="93">
        <v>4147.6797176146601</v>
      </c>
      <c r="H68" s="50">
        <v>3988.1535746294808</v>
      </c>
      <c r="I68" s="97"/>
      <c r="J68" s="97"/>
      <c r="K68" s="97"/>
      <c r="L68" s="94"/>
      <c r="M68" s="9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9"/>
      <c r="AB68" s="42"/>
      <c r="AC68" s="42"/>
    </row>
    <row r="69" spans="1:29">
      <c r="A69" s="43" t="s">
        <v>33</v>
      </c>
      <c r="B69" s="49">
        <v>66</v>
      </c>
      <c r="C69" s="49" t="str">
        <f t="shared" ref="C69:C132" si="3">CONCATENATE(A69,"-",B69)</f>
        <v>UA-66</v>
      </c>
      <c r="D69" s="93">
        <f t="shared" ref="D69:D132" si="4">ROUND(E69,2)*102.31%</f>
        <v>4425.6441320000004</v>
      </c>
      <c r="E69" s="93">
        <f t="shared" ref="E69:E132" si="5">ROUND(F69,2)</f>
        <v>4325.72</v>
      </c>
      <c r="F69" s="93">
        <v>4325.7164474926249</v>
      </c>
      <c r="G69" s="93">
        <v>4189.1501525204585</v>
      </c>
      <c r="H69" s="50">
        <v>4028.0289928081334</v>
      </c>
      <c r="I69" s="97"/>
      <c r="J69" s="97"/>
      <c r="K69" s="97"/>
      <c r="L69" s="94"/>
      <c r="M69" s="9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9"/>
      <c r="AB69" s="42"/>
      <c r="AC69" s="42"/>
    </row>
    <row r="70" spans="1:29">
      <c r="A70" s="43" t="s">
        <v>33</v>
      </c>
      <c r="B70" s="49">
        <v>67</v>
      </c>
      <c r="C70" s="49" t="str">
        <f t="shared" si="3"/>
        <v>UA-67</v>
      </c>
      <c r="D70" s="93">
        <f t="shared" si="4"/>
        <v>4469.9034380000003</v>
      </c>
      <c r="E70" s="93">
        <f t="shared" si="5"/>
        <v>4368.9799999999996</v>
      </c>
      <c r="F70" s="93">
        <v>4368.9807788915832</v>
      </c>
      <c r="G70" s="93">
        <v>4231.0485947042253</v>
      </c>
      <c r="H70" s="50">
        <v>4068.3159564463704</v>
      </c>
      <c r="I70" s="97"/>
      <c r="J70" s="97"/>
      <c r="K70" s="97"/>
      <c r="L70" s="94"/>
      <c r="M70" s="9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9"/>
      <c r="AB70" s="42"/>
      <c r="AC70" s="42"/>
    </row>
    <row r="71" spans="1:29">
      <c r="A71" s="43" t="s">
        <v>33</v>
      </c>
      <c r="B71" s="49">
        <v>68</v>
      </c>
      <c r="C71" s="49" t="str">
        <f t="shared" si="3"/>
        <v>UA-68</v>
      </c>
      <c r="D71" s="93">
        <f t="shared" si="4"/>
        <v>4514.612908000001</v>
      </c>
      <c r="E71" s="93">
        <f t="shared" si="5"/>
        <v>4412.68</v>
      </c>
      <c r="F71" s="93">
        <v>4412.675125732384</v>
      </c>
      <c r="G71" s="93">
        <v>4273.3634764016888</v>
      </c>
      <c r="H71" s="50">
        <v>4109.0033426939317</v>
      </c>
      <c r="I71" s="97"/>
      <c r="J71" s="97"/>
      <c r="K71" s="97"/>
      <c r="L71" s="94"/>
      <c r="M71" s="9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9"/>
      <c r="AB71" s="42"/>
      <c r="AC71" s="42"/>
    </row>
    <row r="72" spans="1:29">
      <c r="A72" s="43" t="s">
        <v>33</v>
      </c>
      <c r="B72" s="49">
        <v>69</v>
      </c>
      <c r="C72" s="49" t="str">
        <f t="shared" si="3"/>
        <v>UA-69</v>
      </c>
      <c r="D72" s="93">
        <f t="shared" si="4"/>
        <v>4559.7520800000011</v>
      </c>
      <c r="E72" s="93">
        <f t="shared" si="5"/>
        <v>4456.8</v>
      </c>
      <c r="F72" s="93">
        <v>4456.7994880150318</v>
      </c>
      <c r="G72" s="93">
        <v>4316.0947976128527</v>
      </c>
      <c r="H72" s="50">
        <v>4150.0911515508196</v>
      </c>
      <c r="I72" s="97"/>
      <c r="J72" s="97"/>
      <c r="K72" s="97"/>
      <c r="L72" s="94"/>
      <c r="M72" s="9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9"/>
      <c r="AB72" s="42"/>
      <c r="AC72" s="42"/>
    </row>
    <row r="73" spans="1:29">
      <c r="A73" s="43" t="s">
        <v>33</v>
      </c>
      <c r="B73" s="49">
        <v>70</v>
      </c>
      <c r="C73" s="49" t="str">
        <f t="shared" si="3"/>
        <v>UA-70</v>
      </c>
      <c r="D73" s="93">
        <f t="shared" si="4"/>
        <v>4605.3516470000004</v>
      </c>
      <c r="E73" s="93">
        <f t="shared" si="5"/>
        <v>4501.37</v>
      </c>
      <c r="F73" s="93">
        <v>4501.3658106129078</v>
      </c>
      <c r="G73" s="93">
        <v>4359.2541261019833</v>
      </c>
      <c r="H73" s="50">
        <v>4191.5905058672915</v>
      </c>
      <c r="I73" s="97"/>
      <c r="J73" s="97"/>
      <c r="K73" s="97"/>
      <c r="L73" s="94"/>
      <c r="M73" s="9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9"/>
      <c r="AB73" s="42"/>
      <c r="AC73" s="42"/>
    </row>
    <row r="74" spans="1:29">
      <c r="A74" s="43" t="s">
        <v>33</v>
      </c>
      <c r="B74" s="49">
        <v>71</v>
      </c>
      <c r="C74" s="49" t="str">
        <f t="shared" si="3"/>
        <v>UA-71</v>
      </c>
      <c r="D74" s="93">
        <f t="shared" si="4"/>
        <v>4651.3911470000003</v>
      </c>
      <c r="E74" s="93">
        <f t="shared" si="5"/>
        <v>4546.37</v>
      </c>
      <c r="F74" s="93">
        <v>4546.3740935260139</v>
      </c>
      <c r="G74" s="93">
        <v>4402.8414618690822</v>
      </c>
      <c r="H74" s="50">
        <v>4233.5014056433483</v>
      </c>
      <c r="I74" s="97"/>
      <c r="J74" s="97"/>
      <c r="K74" s="97"/>
      <c r="L74" s="94"/>
      <c r="M74" s="9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9"/>
      <c r="AB74" s="42"/>
      <c r="AC74" s="42"/>
    </row>
    <row r="75" spans="1:29">
      <c r="A75" s="43" t="s">
        <v>33</v>
      </c>
      <c r="B75" s="49">
        <v>72</v>
      </c>
      <c r="C75" s="49" t="str">
        <f t="shared" si="3"/>
        <v>UA-72</v>
      </c>
      <c r="D75" s="93">
        <f t="shared" si="4"/>
        <v>4697.9217350000008</v>
      </c>
      <c r="E75" s="93">
        <f t="shared" si="5"/>
        <v>4591.8500000000004</v>
      </c>
      <c r="F75" s="93">
        <v>4591.848226501118</v>
      </c>
      <c r="G75" s="93">
        <v>4446.8799404426863</v>
      </c>
      <c r="H75" s="50">
        <v>4275.8460965795057</v>
      </c>
      <c r="I75" s="97"/>
      <c r="J75" s="97"/>
      <c r="K75" s="97"/>
      <c r="L75" s="94"/>
      <c r="M75" s="9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9"/>
      <c r="AB75" s="42"/>
      <c r="AC75" s="42"/>
    </row>
    <row r="76" spans="1:29">
      <c r="A76" s="43" t="s">
        <v>33</v>
      </c>
      <c r="B76" s="49">
        <v>73</v>
      </c>
      <c r="C76" s="49" t="str">
        <f t="shared" si="3"/>
        <v>UA-73</v>
      </c>
      <c r="D76" s="93">
        <f t="shared" si="4"/>
        <v>4744.9127180000005</v>
      </c>
      <c r="E76" s="93">
        <f t="shared" si="5"/>
        <v>4637.78</v>
      </c>
      <c r="F76" s="93">
        <v>4637.7762646648371</v>
      </c>
      <c r="G76" s="93">
        <v>4491.3579940585296</v>
      </c>
      <c r="H76" s="50">
        <v>4318.6134558255089</v>
      </c>
      <c r="I76" s="97"/>
      <c r="J76" s="97"/>
      <c r="K76" s="97"/>
      <c r="L76" s="94"/>
      <c r="M76" s="9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9"/>
      <c r="AB76" s="42"/>
      <c r="AC76" s="42"/>
    </row>
    <row r="77" spans="1:29">
      <c r="A77" s="43" t="s">
        <v>33</v>
      </c>
      <c r="B77" s="49">
        <v>74</v>
      </c>
      <c r="C77" s="49" t="str">
        <f t="shared" si="3"/>
        <v>UA-74</v>
      </c>
      <c r="D77" s="93">
        <f t="shared" si="4"/>
        <v>4792.353865</v>
      </c>
      <c r="E77" s="93">
        <f t="shared" si="5"/>
        <v>4684.1499999999996</v>
      </c>
      <c r="F77" s="93">
        <v>4684.1462631437862</v>
      </c>
      <c r="G77" s="93">
        <v>4536.2640549523403</v>
      </c>
      <c r="H77" s="50">
        <v>4361.7923605310962</v>
      </c>
      <c r="I77" s="97"/>
      <c r="J77" s="97"/>
      <c r="K77" s="97"/>
      <c r="L77" s="94"/>
      <c r="M77" s="9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9"/>
      <c r="AB77" s="42"/>
      <c r="AC77" s="42"/>
    </row>
    <row r="78" spans="1:29">
      <c r="A78" s="43" t="s">
        <v>33</v>
      </c>
      <c r="B78" s="49">
        <v>75</v>
      </c>
      <c r="C78" s="49" t="str">
        <f t="shared" si="3"/>
        <v>UA-75</v>
      </c>
      <c r="D78" s="93">
        <f t="shared" si="4"/>
        <v>4840.2963310000005</v>
      </c>
      <c r="E78" s="93">
        <f t="shared" si="5"/>
        <v>4731.01</v>
      </c>
      <c r="F78" s="93">
        <v>4731.0060014315031</v>
      </c>
      <c r="G78" s="93">
        <v>4581.6443941811967</v>
      </c>
      <c r="H78" s="50">
        <v>4405.4273020973042</v>
      </c>
      <c r="I78" s="97"/>
      <c r="J78" s="97"/>
      <c r="K78" s="97"/>
      <c r="L78" s="94"/>
      <c r="M78" s="9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9"/>
      <c r="AB78" s="42"/>
      <c r="AC78" s="42"/>
    </row>
    <row r="79" spans="1:29">
      <c r="A79" s="43" t="s">
        <v>33</v>
      </c>
      <c r="B79" s="49">
        <v>76</v>
      </c>
      <c r="C79" s="49" t="str">
        <f t="shared" si="3"/>
        <v>UA-76</v>
      </c>
      <c r="D79" s="93">
        <f t="shared" si="4"/>
        <v>4888.6889610000007</v>
      </c>
      <c r="E79" s="93">
        <f t="shared" si="5"/>
        <v>4778.3100000000004</v>
      </c>
      <c r="F79" s="93">
        <v>4778.3077000344474</v>
      </c>
      <c r="G79" s="93">
        <v>4627.4527406880179</v>
      </c>
      <c r="H79" s="50">
        <v>4449.4737891230943</v>
      </c>
      <c r="I79" s="97"/>
      <c r="J79" s="97"/>
      <c r="K79" s="97"/>
      <c r="L79" s="94"/>
      <c r="M79" s="9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9"/>
      <c r="AB79" s="42"/>
      <c r="AC79" s="42"/>
    </row>
    <row r="80" spans="1:29">
      <c r="A80" s="43" t="s">
        <v>33</v>
      </c>
      <c r="B80" s="49">
        <v>77</v>
      </c>
      <c r="C80" s="49" t="str">
        <f t="shared" si="3"/>
        <v>UA-77</v>
      </c>
      <c r="D80" s="93">
        <f t="shared" si="4"/>
        <v>4937.5726790000008</v>
      </c>
      <c r="E80" s="93">
        <f t="shared" si="5"/>
        <v>4826.09</v>
      </c>
      <c r="F80" s="93">
        <v>4826.0871935727764</v>
      </c>
      <c r="G80" s="93">
        <v>4673.7237977656177</v>
      </c>
      <c r="H80" s="50">
        <v>4493.9651901592479</v>
      </c>
      <c r="I80" s="97"/>
      <c r="J80" s="97"/>
      <c r="K80" s="97"/>
      <c r="L80" s="94"/>
      <c r="M80" s="9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9"/>
      <c r="AB80" s="42"/>
      <c r="AC80" s="42"/>
    </row>
    <row r="81" spans="1:29">
      <c r="A81" s="43" t="s">
        <v>33</v>
      </c>
      <c r="B81" s="49">
        <v>78</v>
      </c>
      <c r="C81" s="49" t="str">
        <f t="shared" si="3"/>
        <v>UA-78</v>
      </c>
      <c r="D81" s="93">
        <f t="shared" si="4"/>
        <v>4986.9270230000002</v>
      </c>
      <c r="E81" s="93">
        <f t="shared" si="5"/>
        <v>4874.33</v>
      </c>
      <c r="F81" s="93">
        <v>4874.3325371731044</v>
      </c>
      <c r="G81" s="93">
        <v>4720.4459976497237</v>
      </c>
      <c r="H81" s="50">
        <v>4538.8903823555038</v>
      </c>
      <c r="I81" s="97"/>
      <c r="J81" s="97"/>
      <c r="K81" s="97"/>
      <c r="L81" s="94"/>
      <c r="M81" s="9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9"/>
      <c r="AB81" s="42"/>
      <c r="AC81" s="42"/>
    </row>
    <row r="82" spans="1:29">
      <c r="A82" s="43" t="s">
        <v>33</v>
      </c>
      <c r="B82" s="49">
        <v>79</v>
      </c>
      <c r="C82" s="49" t="str">
        <f t="shared" si="3"/>
        <v>UA-79</v>
      </c>
      <c r="D82" s="93">
        <f t="shared" si="4"/>
        <v>5036.8031480000009</v>
      </c>
      <c r="E82" s="93">
        <f t="shared" si="5"/>
        <v>4923.08</v>
      </c>
      <c r="F82" s="93">
        <v>4923.079565455585</v>
      </c>
      <c r="G82" s="93">
        <v>4767.6540436331443</v>
      </c>
      <c r="H82" s="50">
        <v>4584.2827342626388</v>
      </c>
      <c r="I82" s="97"/>
      <c r="J82" s="97"/>
      <c r="K82" s="97"/>
      <c r="L82" s="94"/>
      <c r="M82" s="9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9"/>
      <c r="AB82" s="42"/>
      <c r="AC82" s="42"/>
    </row>
    <row r="83" spans="1:29">
      <c r="A83" s="43" t="s">
        <v>33</v>
      </c>
      <c r="B83" s="49">
        <v>80</v>
      </c>
      <c r="C83" s="49" t="str">
        <f t="shared" si="3"/>
        <v>UA-80</v>
      </c>
      <c r="D83" s="93">
        <f t="shared" si="4"/>
        <v>5087.1805920000006</v>
      </c>
      <c r="E83" s="93">
        <f t="shared" si="5"/>
        <v>4972.32</v>
      </c>
      <c r="F83" s="93">
        <v>4972.3163335468334</v>
      </c>
      <c r="G83" s="93">
        <v>4815.3363679516115</v>
      </c>
      <c r="H83" s="50">
        <v>4630.1311230303954</v>
      </c>
      <c r="I83" s="97"/>
      <c r="J83" s="97"/>
      <c r="K83" s="97"/>
      <c r="L83" s="94"/>
      <c r="M83" s="9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9"/>
      <c r="AB83" s="42"/>
      <c r="AC83" s="42"/>
    </row>
    <row r="84" spans="1:29">
      <c r="A84" s="43" t="s">
        <v>33</v>
      </c>
      <c r="B84" s="49">
        <v>81</v>
      </c>
      <c r="C84" s="49" t="str">
        <f t="shared" si="3"/>
        <v>UA-81</v>
      </c>
      <c r="D84" s="93">
        <f t="shared" si="4"/>
        <v>5138.0593550000012</v>
      </c>
      <c r="E84" s="93">
        <f t="shared" si="5"/>
        <v>5022.05</v>
      </c>
      <c r="F84" s="93">
        <v>5022.0547863202328</v>
      </c>
      <c r="G84" s="93">
        <v>4863.5045383693905</v>
      </c>
      <c r="H84" s="50">
        <v>4676.4466715090293</v>
      </c>
      <c r="I84" s="97"/>
      <c r="J84" s="97"/>
      <c r="K84" s="97"/>
      <c r="L84" s="94"/>
      <c r="M84" s="9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9"/>
      <c r="AB84" s="42"/>
      <c r="AC84" s="42"/>
    </row>
    <row r="85" spans="1:29">
      <c r="A85" s="43" t="s">
        <v>33</v>
      </c>
      <c r="B85" s="49">
        <v>82</v>
      </c>
      <c r="C85" s="49" t="str">
        <f t="shared" si="3"/>
        <v>UA-82</v>
      </c>
      <c r="D85" s="93">
        <f t="shared" si="4"/>
        <v>5189.4292060000007</v>
      </c>
      <c r="E85" s="93">
        <f t="shared" si="5"/>
        <v>5072.26</v>
      </c>
      <c r="F85" s="93">
        <v>5072.2590891556338</v>
      </c>
      <c r="G85" s="93">
        <v>4912.1238515936802</v>
      </c>
      <c r="H85" s="50">
        <v>4723.1960111477692</v>
      </c>
      <c r="I85" s="97"/>
      <c r="J85" s="97"/>
      <c r="K85" s="97"/>
      <c r="L85" s="94"/>
      <c r="M85" s="9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9"/>
      <c r="AB85" s="42"/>
      <c r="AC85" s="42"/>
    </row>
    <row r="86" spans="1:29">
      <c r="A86" s="43" t="s">
        <v>33</v>
      </c>
      <c r="B86" s="49">
        <v>83</v>
      </c>
      <c r="C86" s="49" t="str">
        <f t="shared" si="3"/>
        <v>UA-83</v>
      </c>
      <c r="D86" s="93">
        <f t="shared" si="4"/>
        <v>5241.3310690000008</v>
      </c>
      <c r="E86" s="93">
        <f t="shared" si="5"/>
        <v>5122.99</v>
      </c>
      <c r="F86" s="93">
        <v>5122.9889664199536</v>
      </c>
      <c r="G86" s="93">
        <v>4961.2521464458205</v>
      </c>
      <c r="H86" s="50">
        <v>4770.4347561979039</v>
      </c>
      <c r="I86" s="97"/>
      <c r="J86" s="97"/>
      <c r="K86" s="97"/>
      <c r="L86" s="94"/>
      <c r="M86" s="9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9"/>
      <c r="AB86" s="42"/>
      <c r="AC86" s="42"/>
    </row>
    <row r="87" spans="1:29">
      <c r="A87" s="43" t="s">
        <v>33</v>
      </c>
      <c r="B87" s="49">
        <v>84</v>
      </c>
      <c r="C87" s="49" t="str">
        <f t="shared" si="3"/>
        <v>UA-84</v>
      </c>
      <c r="D87" s="93">
        <f t="shared" si="4"/>
        <v>5293.744482000001</v>
      </c>
      <c r="E87" s="93">
        <f t="shared" si="5"/>
        <v>5174.22</v>
      </c>
      <c r="F87" s="93">
        <v>5174.2205283664271</v>
      </c>
      <c r="G87" s="93">
        <v>5010.8662873972762</v>
      </c>
      <c r="H87" s="50">
        <v>4818.1406609589194</v>
      </c>
      <c r="I87" s="97"/>
      <c r="J87" s="97"/>
      <c r="K87" s="97"/>
      <c r="L87" s="94"/>
      <c r="M87" s="9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9"/>
      <c r="AB87" s="42"/>
      <c r="AC87" s="42"/>
    </row>
    <row r="88" spans="1:29">
      <c r="A88" s="43" t="s">
        <v>33</v>
      </c>
      <c r="B88" s="49">
        <v>85</v>
      </c>
      <c r="C88" s="49" t="str">
        <f t="shared" si="3"/>
        <v>UA-85</v>
      </c>
      <c r="D88" s="93">
        <f t="shared" si="4"/>
        <v>5346.6899070000009</v>
      </c>
      <c r="E88" s="93">
        <f t="shared" si="5"/>
        <v>5225.97</v>
      </c>
      <c r="F88" s="93">
        <v>5225.9657198684372</v>
      </c>
      <c r="G88" s="93">
        <v>5060.9778422123163</v>
      </c>
      <c r="H88" s="50">
        <v>4866.3248482810732</v>
      </c>
      <c r="I88" s="97"/>
      <c r="J88" s="97"/>
      <c r="K88" s="97"/>
      <c r="L88" s="94"/>
      <c r="M88" s="9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9"/>
      <c r="AB88" s="42"/>
      <c r="AC88" s="42"/>
    </row>
    <row r="89" spans="1:29">
      <c r="A89" s="43" t="s">
        <v>33</v>
      </c>
      <c r="B89" s="49">
        <v>86</v>
      </c>
      <c r="C89" s="49" t="str">
        <f t="shared" si="3"/>
        <v>UA-86</v>
      </c>
      <c r="D89" s="93">
        <f t="shared" si="4"/>
        <v>5400.1468820000009</v>
      </c>
      <c r="E89" s="93">
        <f t="shared" si="5"/>
        <v>5278.22</v>
      </c>
      <c r="F89" s="93">
        <v>5278.2245409259849</v>
      </c>
      <c r="G89" s="93">
        <v>5111.5868108909408</v>
      </c>
      <c r="H89" s="50">
        <v>4914.9873181643661</v>
      </c>
      <c r="I89" s="97"/>
      <c r="J89" s="97"/>
      <c r="K89" s="97"/>
      <c r="L89" s="94"/>
      <c r="M89" s="9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9"/>
      <c r="AB89" s="42"/>
      <c r="AC89" s="42"/>
    </row>
    <row r="90" spans="1:29">
      <c r="A90" s="43" t="s">
        <v>33</v>
      </c>
      <c r="B90" s="49">
        <v>87</v>
      </c>
      <c r="C90" s="49" t="str">
        <f t="shared" si="3"/>
        <v>UA-87</v>
      </c>
      <c r="D90" s="93">
        <f t="shared" si="4"/>
        <v>5454.1665620000012</v>
      </c>
      <c r="E90" s="93">
        <f t="shared" si="5"/>
        <v>5331.02</v>
      </c>
      <c r="F90" s="93">
        <v>5331.02088128584</v>
      </c>
      <c r="G90" s="93">
        <v>5162.7163289616892</v>
      </c>
      <c r="H90" s="50">
        <v>4964.1503163093166</v>
      </c>
      <c r="I90" s="97"/>
      <c r="J90" s="97"/>
      <c r="K90" s="97"/>
      <c r="L90" s="94"/>
      <c r="M90" s="9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9"/>
      <c r="AB90" s="42"/>
      <c r="AC90" s="42"/>
    </row>
    <row r="91" spans="1:29">
      <c r="A91" s="43" t="s">
        <v>33</v>
      </c>
      <c r="B91" s="49">
        <v>88</v>
      </c>
      <c r="C91" s="49" t="str">
        <f t="shared" si="3"/>
        <v>UA-88</v>
      </c>
      <c r="D91" s="93">
        <f t="shared" si="4"/>
        <v>5508.7080230000001</v>
      </c>
      <c r="E91" s="93">
        <f t="shared" si="5"/>
        <v>5384.33</v>
      </c>
      <c r="F91" s="93">
        <v>5384.33085120123</v>
      </c>
      <c r="G91" s="93">
        <v>5214.3432608960202</v>
      </c>
      <c r="H91" s="50">
        <v>5013.7915970154036</v>
      </c>
      <c r="I91" s="97"/>
      <c r="J91" s="97"/>
      <c r="K91" s="97"/>
      <c r="L91" s="94"/>
      <c r="M91" s="9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9"/>
      <c r="AB91" s="42"/>
      <c r="AC91" s="42"/>
    </row>
    <row r="92" spans="1:29">
      <c r="A92" s="43" t="s">
        <v>33</v>
      </c>
      <c r="B92" s="49">
        <v>89</v>
      </c>
      <c r="C92" s="49" t="str">
        <f t="shared" si="3"/>
        <v>UA-89</v>
      </c>
      <c r="D92" s="93">
        <f t="shared" si="4"/>
        <v>5563.7712650000003</v>
      </c>
      <c r="E92" s="93">
        <f t="shared" si="5"/>
        <v>5438.15</v>
      </c>
      <c r="F92" s="93">
        <v>5438.1544506721566</v>
      </c>
      <c r="G92" s="93">
        <v>5266.4676066939346</v>
      </c>
      <c r="H92" s="50">
        <v>5063.9111602826297</v>
      </c>
      <c r="I92" s="97"/>
      <c r="J92" s="97"/>
      <c r="K92" s="97"/>
      <c r="L92" s="94"/>
      <c r="M92" s="9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9"/>
      <c r="AB92" s="42"/>
      <c r="AC92" s="42"/>
    </row>
    <row r="93" spans="1:29">
      <c r="A93" s="43" t="s">
        <v>33</v>
      </c>
      <c r="B93" s="49">
        <v>90</v>
      </c>
      <c r="C93" s="49" t="str">
        <f t="shared" si="3"/>
        <v>UA-90</v>
      </c>
      <c r="D93" s="93">
        <f t="shared" si="4"/>
        <v>5619.4279050000005</v>
      </c>
      <c r="E93" s="93">
        <f t="shared" si="5"/>
        <v>5492.55</v>
      </c>
      <c r="F93" s="93">
        <v>5492.5514040655444</v>
      </c>
      <c r="G93" s="93">
        <v>5319.1472051767814</v>
      </c>
      <c r="H93" s="50">
        <v>5114.56462036229</v>
      </c>
      <c r="I93" s="97"/>
      <c r="J93" s="97"/>
      <c r="K93" s="97"/>
      <c r="L93" s="94"/>
      <c r="M93" s="9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9"/>
      <c r="AB93" s="42"/>
      <c r="AC93" s="42"/>
    </row>
    <row r="94" spans="1:29">
      <c r="A94" s="43" t="s">
        <v>33</v>
      </c>
      <c r="B94" s="49">
        <v>91</v>
      </c>
      <c r="C94" s="49" t="str">
        <f t="shared" si="3"/>
        <v>UA-91</v>
      </c>
      <c r="D94" s="93">
        <f t="shared" si="4"/>
        <v>5675.6165570000012</v>
      </c>
      <c r="E94" s="93">
        <f t="shared" si="5"/>
        <v>5547.47</v>
      </c>
      <c r="F94" s="93">
        <v>5547.4739318878546</v>
      </c>
      <c r="G94" s="93">
        <v>5372.3357852874833</v>
      </c>
      <c r="H94" s="50">
        <v>5165.7074858533488</v>
      </c>
      <c r="I94" s="97"/>
      <c r="J94" s="97"/>
      <c r="K94" s="97"/>
      <c r="L94" s="94"/>
      <c r="M94" s="9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9"/>
      <c r="AB94" s="42"/>
      <c r="AC94" s="42"/>
    </row>
    <row r="95" spans="1:29">
      <c r="A95" s="43" t="s">
        <v>33</v>
      </c>
      <c r="B95" s="49">
        <v>92</v>
      </c>
      <c r="C95" s="49" t="str">
        <f t="shared" si="3"/>
        <v>UA-92</v>
      </c>
      <c r="D95" s="93">
        <f t="shared" si="4"/>
        <v>5732.3781450000006</v>
      </c>
      <c r="E95" s="93">
        <f t="shared" si="5"/>
        <v>5602.95</v>
      </c>
      <c r="F95" s="93">
        <v>5602.9459238858535</v>
      </c>
      <c r="G95" s="93">
        <v>5426.0564825545744</v>
      </c>
      <c r="H95" s="50">
        <v>5217.3620024563215</v>
      </c>
      <c r="I95" s="97"/>
      <c r="J95" s="97"/>
      <c r="K95" s="97"/>
      <c r="L95" s="94"/>
      <c r="M95" s="9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9"/>
      <c r="AB95" s="42"/>
      <c r="AC95" s="42"/>
    </row>
    <row r="96" spans="1:29">
      <c r="A96" s="43" t="s">
        <v>33</v>
      </c>
      <c r="B96" s="49">
        <v>93</v>
      </c>
      <c r="C96" s="49" t="str">
        <f t="shared" si="3"/>
        <v>UA-93</v>
      </c>
      <c r="D96" s="93">
        <f t="shared" si="4"/>
        <v>5789.7024380000003</v>
      </c>
      <c r="E96" s="93">
        <f t="shared" si="5"/>
        <v>5658.98</v>
      </c>
      <c r="F96" s="93">
        <v>5658.9793249329296</v>
      </c>
      <c r="G96" s="93">
        <v>5480.3208647423298</v>
      </c>
      <c r="H96" s="50">
        <v>5269.5392930214712</v>
      </c>
      <c r="I96" s="97"/>
      <c r="J96" s="97"/>
      <c r="K96" s="97"/>
      <c r="L96" s="94"/>
      <c r="M96" s="9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9"/>
      <c r="AB96" s="42"/>
      <c r="AC96" s="42"/>
    </row>
    <row r="97" spans="1:29">
      <c r="A97" s="43" t="s">
        <v>33</v>
      </c>
      <c r="B97" s="49">
        <v>94</v>
      </c>
      <c r="C97" s="49" t="str">
        <f t="shared" si="3"/>
        <v>UA-94</v>
      </c>
      <c r="D97" s="93">
        <f t="shared" si="4"/>
        <v>5847.5996670000004</v>
      </c>
      <c r="E97" s="93">
        <f t="shared" si="5"/>
        <v>5715.57</v>
      </c>
      <c r="F97" s="93">
        <v>5715.5741350290809</v>
      </c>
      <c r="G97" s="93">
        <v>5535.128931850747</v>
      </c>
      <c r="H97" s="50">
        <v>5322.2393575487949</v>
      </c>
      <c r="I97" s="97"/>
      <c r="J97" s="97"/>
      <c r="K97" s="97"/>
      <c r="L97" s="94"/>
      <c r="M97" s="9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9"/>
      <c r="AB97" s="42"/>
      <c r="AC97" s="42"/>
    </row>
    <row r="98" spans="1:29">
      <c r="A98" s="43" t="s">
        <v>33</v>
      </c>
      <c r="B98" s="49">
        <v>95</v>
      </c>
      <c r="C98" s="49" t="str">
        <f t="shared" si="3"/>
        <v>UA-95</v>
      </c>
      <c r="D98" s="93">
        <f t="shared" si="4"/>
        <v>5906.069832000001</v>
      </c>
      <c r="E98" s="93">
        <f t="shared" si="5"/>
        <v>5772.72</v>
      </c>
      <c r="F98" s="93">
        <v>5772.7184093009228</v>
      </c>
      <c r="G98" s="93">
        <v>5590.4691161155561</v>
      </c>
      <c r="H98" s="50">
        <v>5375.4510731880346</v>
      </c>
      <c r="I98" s="97"/>
      <c r="J98" s="97"/>
      <c r="K98" s="97"/>
      <c r="L98" s="94"/>
      <c r="M98" s="9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9"/>
      <c r="AB98" s="42"/>
      <c r="AC98" s="42"/>
    </row>
    <row r="99" spans="1:29">
      <c r="A99" s="43" t="s">
        <v>33</v>
      </c>
      <c r="B99" s="49">
        <v>96</v>
      </c>
      <c r="C99" s="49" t="str">
        <f t="shared" si="3"/>
        <v>UA-96</v>
      </c>
      <c r="D99" s="93">
        <f t="shared" si="4"/>
        <v>5965.1436260000009</v>
      </c>
      <c r="E99" s="93">
        <f t="shared" si="5"/>
        <v>5830.46</v>
      </c>
      <c r="F99" s="93">
        <v>5830.4599272419928</v>
      </c>
      <c r="G99" s="93">
        <v>5646.3876885938344</v>
      </c>
      <c r="H99" s="50">
        <v>5429.218931340225</v>
      </c>
      <c r="I99" s="97"/>
      <c r="J99" s="97"/>
      <c r="K99" s="97"/>
      <c r="L99" s="94"/>
      <c r="M99" s="9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9"/>
      <c r="AB99" s="42"/>
      <c r="AC99" s="42"/>
    </row>
    <row r="100" spans="1:29">
      <c r="A100" s="43" t="s">
        <v>33</v>
      </c>
      <c r="B100" s="49">
        <v>97</v>
      </c>
      <c r="C100" s="49" t="str">
        <f t="shared" si="3"/>
        <v>UA-97</v>
      </c>
      <c r="D100" s="93">
        <f t="shared" si="4"/>
        <v>6024.7903560000013</v>
      </c>
      <c r="E100" s="93">
        <f t="shared" si="5"/>
        <v>5888.76</v>
      </c>
      <c r="F100" s="93">
        <v>5888.7628542321409</v>
      </c>
      <c r="G100" s="93">
        <v>5702.8499459927762</v>
      </c>
      <c r="H100" s="50">
        <v>5483.5095634545924</v>
      </c>
      <c r="I100" s="97"/>
      <c r="J100" s="97"/>
      <c r="K100" s="97"/>
      <c r="L100" s="94"/>
      <c r="M100" s="9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9"/>
      <c r="AB100" s="42"/>
      <c r="AC100" s="42"/>
    </row>
    <row r="101" spans="1:29">
      <c r="A101" s="43" t="s">
        <v>33</v>
      </c>
      <c r="B101" s="49">
        <v>98</v>
      </c>
      <c r="C101" s="49" t="str">
        <f t="shared" si="3"/>
        <v>UA-98</v>
      </c>
      <c r="D101" s="93">
        <f t="shared" si="4"/>
        <v>6085.0407150000001</v>
      </c>
      <c r="E101" s="93">
        <f t="shared" si="5"/>
        <v>5947.65</v>
      </c>
      <c r="F101" s="93">
        <v>5947.6510800181304</v>
      </c>
      <c r="G101" s="93">
        <v>5759.8790238409165</v>
      </c>
      <c r="H101" s="50">
        <v>5538.3452152316504</v>
      </c>
      <c r="I101" s="97"/>
      <c r="J101" s="97"/>
      <c r="K101" s="97"/>
      <c r="L101" s="94"/>
      <c r="M101" s="9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9"/>
      <c r="AB101" s="42"/>
      <c r="AC101" s="42"/>
    </row>
    <row r="102" spans="1:29">
      <c r="A102" s="43" t="s">
        <v>33</v>
      </c>
      <c r="B102" s="49">
        <v>99</v>
      </c>
      <c r="C102" s="49" t="str">
        <f t="shared" si="3"/>
        <v>UA-99</v>
      </c>
      <c r="D102" s="93">
        <f t="shared" si="4"/>
        <v>6145.8742410000004</v>
      </c>
      <c r="E102" s="93">
        <f t="shared" si="5"/>
        <v>6007.11</v>
      </c>
      <c r="F102" s="93">
        <v>6007.1126597265802</v>
      </c>
      <c r="G102" s="93">
        <v>5817.4633543739883</v>
      </c>
      <c r="H102" s="50">
        <v>5593.7147638211427</v>
      </c>
      <c r="I102" s="97"/>
      <c r="J102" s="97"/>
      <c r="K102" s="97"/>
      <c r="L102" s="94"/>
      <c r="M102" s="9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9"/>
      <c r="AB102" s="42"/>
      <c r="AC102" s="42"/>
    </row>
    <row r="103" spans="1:29">
      <c r="A103" s="43" t="s">
        <v>33</v>
      </c>
      <c r="B103" s="49">
        <v>100</v>
      </c>
      <c r="C103" s="49" t="str">
        <f t="shared" si="3"/>
        <v>UA-100</v>
      </c>
      <c r="D103" s="93">
        <f t="shared" si="4"/>
        <v>6207.3523200000009</v>
      </c>
      <c r="E103" s="93">
        <f t="shared" si="5"/>
        <v>6067.2</v>
      </c>
      <c r="F103" s="93">
        <v>6067.1953728510298</v>
      </c>
      <c r="G103" s="93">
        <v>5875.6492086490707</v>
      </c>
      <c r="H103" s="50">
        <v>5649.662700624106</v>
      </c>
      <c r="I103" s="97"/>
      <c r="J103" s="97"/>
      <c r="K103" s="97"/>
      <c r="L103" s="94"/>
      <c r="M103" s="9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9"/>
      <c r="AB103" s="42"/>
      <c r="AC103" s="42"/>
    </row>
    <row r="104" spans="1:29">
      <c r="A104" s="43" t="s">
        <v>33</v>
      </c>
      <c r="B104" s="49">
        <v>101</v>
      </c>
      <c r="C104" s="49" t="str">
        <f t="shared" si="3"/>
        <v>UA-101</v>
      </c>
      <c r="D104" s="93">
        <f t="shared" si="4"/>
        <v>6269.4033350000009</v>
      </c>
      <c r="E104" s="93">
        <f t="shared" si="5"/>
        <v>6127.85</v>
      </c>
      <c r="F104" s="93">
        <v>6127.8514398979378</v>
      </c>
      <c r="G104" s="93">
        <v>5934.3903156090819</v>
      </c>
      <c r="H104" s="50">
        <v>5706.1445342395018</v>
      </c>
      <c r="I104" s="97"/>
      <c r="J104" s="97"/>
      <c r="K104" s="97"/>
      <c r="L104" s="94"/>
      <c r="M104" s="9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9"/>
      <c r="AB104" s="42"/>
      <c r="AC104" s="42"/>
    </row>
    <row r="105" spans="1:29">
      <c r="A105" s="43" t="s">
        <v>33</v>
      </c>
      <c r="B105" s="49">
        <v>102</v>
      </c>
      <c r="C105" s="49" t="str">
        <f t="shared" si="3"/>
        <v>UA-102</v>
      </c>
      <c r="D105" s="93">
        <f t="shared" si="4"/>
        <v>6332.1091340000012</v>
      </c>
      <c r="E105" s="93">
        <f t="shared" si="5"/>
        <v>6189.14</v>
      </c>
      <c r="F105" s="93">
        <v>6189.1405852342305</v>
      </c>
      <c r="G105" s="93">
        <v>5993.7445140753734</v>
      </c>
      <c r="H105" s="50">
        <v>5763.2158789186278</v>
      </c>
      <c r="I105" s="97"/>
      <c r="J105" s="97"/>
      <c r="K105" s="97"/>
      <c r="L105" s="94"/>
      <c r="M105" s="9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9"/>
      <c r="AB105" s="42"/>
      <c r="AC105" s="42"/>
    </row>
    <row r="106" spans="1:29">
      <c r="A106" s="43" t="s">
        <v>33</v>
      </c>
      <c r="B106" s="49">
        <v>103</v>
      </c>
      <c r="C106" s="49" t="str">
        <f t="shared" si="3"/>
        <v>UA-103</v>
      </c>
      <c r="D106" s="93">
        <f t="shared" si="4"/>
        <v>6395.4390240000012</v>
      </c>
      <c r="E106" s="93">
        <f t="shared" si="5"/>
        <v>6251.04</v>
      </c>
      <c r="F106" s="93">
        <v>6251.0389191131344</v>
      </c>
      <c r="G106" s="93">
        <v>6053.6886685194022</v>
      </c>
      <c r="H106" s="50">
        <v>5820.8544889609639</v>
      </c>
      <c r="I106" s="97"/>
      <c r="J106" s="97"/>
      <c r="K106" s="97"/>
      <c r="L106" s="94"/>
      <c r="M106" s="9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9"/>
      <c r="AB106" s="42"/>
      <c r="AC106" s="42"/>
    </row>
    <row r="107" spans="1:29">
      <c r="A107" s="43" t="s">
        <v>33</v>
      </c>
      <c r="B107" s="49">
        <v>104</v>
      </c>
      <c r="C107" s="49" t="str">
        <f t="shared" si="3"/>
        <v>UA-104</v>
      </c>
      <c r="D107" s="93">
        <f t="shared" si="4"/>
        <v>6459.3725430000004</v>
      </c>
      <c r="E107" s="93">
        <f t="shared" si="5"/>
        <v>6313.53</v>
      </c>
      <c r="F107" s="93">
        <v>6313.5344966612693</v>
      </c>
      <c r="G107" s="93">
        <v>6114.2112111769029</v>
      </c>
      <c r="H107" s="50">
        <v>5879.0492415162526</v>
      </c>
      <c r="I107" s="97"/>
      <c r="J107" s="97"/>
      <c r="K107" s="97"/>
      <c r="L107" s="94"/>
      <c r="M107" s="9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9"/>
      <c r="AB107" s="42"/>
      <c r="AC107" s="42"/>
    </row>
    <row r="108" spans="1:29">
      <c r="A108" s="43" t="s">
        <v>33</v>
      </c>
      <c r="B108" s="49">
        <v>105</v>
      </c>
      <c r="C108" s="49" t="str">
        <f t="shared" si="3"/>
        <v>UA-105</v>
      </c>
      <c r="D108" s="93">
        <f t="shared" si="4"/>
        <v>6523.9813080000013</v>
      </c>
      <c r="E108" s="93">
        <f t="shared" si="5"/>
        <v>6376.68</v>
      </c>
      <c r="F108" s="93">
        <v>6376.675097372171</v>
      </c>
      <c r="G108" s="93">
        <v>6175.3584131049502</v>
      </c>
      <c r="H108" s="50">
        <v>5937.8446279855289</v>
      </c>
      <c r="I108" s="97"/>
      <c r="J108" s="97"/>
      <c r="K108" s="97"/>
      <c r="L108" s="94"/>
      <c r="M108" s="9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9"/>
      <c r="AB108" s="42"/>
      <c r="AC108" s="42"/>
    </row>
    <row r="109" spans="1:29">
      <c r="A109" s="43" t="s">
        <v>33</v>
      </c>
      <c r="B109" s="49">
        <v>106</v>
      </c>
      <c r="C109" s="49" t="str">
        <f t="shared" si="3"/>
        <v>UA-106</v>
      </c>
      <c r="D109" s="93">
        <f t="shared" si="4"/>
        <v>6589.214164</v>
      </c>
      <c r="E109" s="93">
        <f t="shared" si="5"/>
        <v>6440.44</v>
      </c>
      <c r="F109" s="93">
        <v>6440.4368314990716</v>
      </c>
      <c r="G109" s="93">
        <v>6237.1071387750062</v>
      </c>
      <c r="H109" s="50">
        <v>5997.2184026682753</v>
      </c>
      <c r="I109" s="97"/>
      <c r="J109" s="97"/>
      <c r="K109" s="97"/>
      <c r="L109" s="94"/>
      <c r="M109" s="9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9"/>
      <c r="AB109" s="42"/>
      <c r="AC109" s="42"/>
    </row>
    <row r="110" spans="1:29">
      <c r="A110" s="43" t="s">
        <v>33</v>
      </c>
      <c r="B110" s="49">
        <v>107</v>
      </c>
      <c r="C110" s="49" t="str">
        <f t="shared" si="3"/>
        <v>UA-107</v>
      </c>
      <c r="D110" s="93">
        <f t="shared" si="4"/>
        <v>6655.1018040000008</v>
      </c>
      <c r="E110" s="93">
        <f t="shared" si="5"/>
        <v>6504.84</v>
      </c>
      <c r="F110" s="93">
        <v>6504.843588788739</v>
      </c>
      <c r="G110" s="93">
        <v>6299.4805237156106</v>
      </c>
      <c r="H110" s="50">
        <v>6057.1928112650103</v>
      </c>
      <c r="I110" s="97"/>
      <c r="J110" s="97"/>
      <c r="K110" s="97"/>
      <c r="L110" s="94"/>
      <c r="M110" s="9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9"/>
      <c r="AB110" s="42"/>
      <c r="AC110" s="42"/>
    </row>
    <row r="111" spans="1:29">
      <c r="A111" s="43" t="s">
        <v>33</v>
      </c>
      <c r="B111" s="49">
        <v>108</v>
      </c>
      <c r="C111" s="49" t="str">
        <f t="shared" si="3"/>
        <v>UA-108</v>
      </c>
      <c r="D111" s="93">
        <f t="shared" si="4"/>
        <v>6721.6646900000005</v>
      </c>
      <c r="E111" s="93">
        <f t="shared" si="5"/>
        <v>6569.9</v>
      </c>
      <c r="F111" s="93">
        <v>6569.8953692411751</v>
      </c>
      <c r="G111" s="93">
        <v>6362.4785679267625</v>
      </c>
      <c r="H111" s="50">
        <v>6117.7678537757329</v>
      </c>
      <c r="I111" s="97"/>
      <c r="J111" s="97"/>
      <c r="K111" s="97"/>
      <c r="L111" s="94"/>
      <c r="M111" s="9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9"/>
      <c r="AB111" s="42"/>
      <c r="AC111" s="42"/>
    </row>
    <row r="112" spans="1:29">
      <c r="A112" s="43" t="s">
        <v>33</v>
      </c>
      <c r="B112" s="49">
        <v>109</v>
      </c>
      <c r="C112" s="49" t="str">
        <f t="shared" si="3"/>
        <v>UA-109</v>
      </c>
      <c r="D112" s="93">
        <f t="shared" si="4"/>
        <v>6788.8823600000014</v>
      </c>
      <c r="E112" s="93">
        <f t="shared" si="5"/>
        <v>6635.6</v>
      </c>
      <c r="F112" s="93">
        <v>6635.6041177297611</v>
      </c>
      <c r="G112" s="93">
        <v>6426.1128391727307</v>
      </c>
      <c r="H112" s="50">
        <v>6178.9546530507023</v>
      </c>
      <c r="I112" s="97"/>
      <c r="J112" s="97"/>
      <c r="K112" s="97"/>
      <c r="L112" s="94"/>
      <c r="M112" s="9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9"/>
      <c r="AB112" s="42"/>
      <c r="AC112" s="42"/>
    </row>
    <row r="113" spans="1:29">
      <c r="A113" s="43" t="s">
        <v>33</v>
      </c>
      <c r="B113" s="49">
        <v>110</v>
      </c>
      <c r="C113" s="49" t="str">
        <f t="shared" si="3"/>
        <v>UA-110</v>
      </c>
      <c r="D113" s="93">
        <f t="shared" si="4"/>
        <v>6856.7752760000012</v>
      </c>
      <c r="E113" s="93">
        <f t="shared" si="5"/>
        <v>6701.96</v>
      </c>
      <c r="F113" s="93">
        <v>6701.9578893811167</v>
      </c>
      <c r="G113" s="93">
        <v>6490.3717696892472</v>
      </c>
      <c r="H113" s="50">
        <v>6240.7420862396602</v>
      </c>
      <c r="I113" s="97"/>
      <c r="J113" s="97"/>
      <c r="K113" s="97"/>
      <c r="L113" s="94"/>
      <c r="M113" s="9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9"/>
      <c r="AB113" s="42"/>
      <c r="AC113" s="42"/>
    </row>
    <row r="114" spans="1:29">
      <c r="A114" s="43" t="s">
        <v>33</v>
      </c>
      <c r="B114" s="49">
        <v>111</v>
      </c>
      <c r="C114" s="49" t="str">
        <f t="shared" si="3"/>
        <v>UA-111</v>
      </c>
      <c r="D114" s="93">
        <f t="shared" si="4"/>
        <v>6925.3332070000015</v>
      </c>
      <c r="E114" s="93">
        <f t="shared" si="5"/>
        <v>6768.97</v>
      </c>
      <c r="F114" s="93">
        <v>6768.9686290686241</v>
      </c>
      <c r="G114" s="93">
        <v>6555.266927240581</v>
      </c>
      <c r="H114" s="50">
        <v>6303.1412761928659</v>
      </c>
      <c r="I114" s="97"/>
      <c r="J114" s="97"/>
      <c r="K114" s="97"/>
      <c r="L114" s="94"/>
      <c r="M114" s="9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9"/>
      <c r="AB114" s="42"/>
      <c r="AC114" s="42"/>
    </row>
    <row r="115" spans="1:29">
      <c r="A115" s="43" t="s">
        <v>33</v>
      </c>
      <c r="B115" s="49">
        <v>112</v>
      </c>
      <c r="C115" s="49" t="str">
        <f t="shared" si="3"/>
        <v>UA-112</v>
      </c>
      <c r="D115" s="93">
        <f t="shared" si="4"/>
        <v>6994.5868460000011</v>
      </c>
      <c r="E115" s="93">
        <f t="shared" si="5"/>
        <v>6836.66</v>
      </c>
      <c r="F115" s="93">
        <v>6836.6602265390511</v>
      </c>
      <c r="G115" s="93">
        <v>6620.8214473552698</v>
      </c>
      <c r="H115" s="50">
        <v>6366.1744686108359</v>
      </c>
      <c r="I115" s="97"/>
      <c r="J115" s="97"/>
      <c r="K115" s="97"/>
      <c r="L115" s="94"/>
      <c r="M115" s="9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9"/>
      <c r="AB115" s="42"/>
      <c r="AC115" s="42"/>
    </row>
    <row r="116" spans="1:29">
      <c r="A116" s="43" t="s">
        <v>33</v>
      </c>
      <c r="B116" s="49">
        <v>113</v>
      </c>
      <c r="C116" s="49" t="str">
        <f t="shared" si="3"/>
        <v>UA-113</v>
      </c>
      <c r="D116" s="93">
        <f t="shared" si="4"/>
        <v>7064.5259620000015</v>
      </c>
      <c r="E116" s="93">
        <f t="shared" si="5"/>
        <v>6905.02</v>
      </c>
      <c r="F116" s="93">
        <v>6905.0207369190148</v>
      </c>
      <c r="G116" s="93">
        <v>6687.0237622690438</v>
      </c>
      <c r="H116" s="50">
        <v>6429.830540643311</v>
      </c>
      <c r="I116" s="97"/>
      <c r="J116" s="97"/>
      <c r="K116" s="97"/>
      <c r="L116" s="94"/>
      <c r="M116" s="9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9"/>
      <c r="AB116" s="42"/>
      <c r="AC116" s="42"/>
    </row>
    <row r="117" spans="1:29">
      <c r="A117" s="43" t="s">
        <v>33</v>
      </c>
      <c r="B117" s="49">
        <v>114</v>
      </c>
      <c r="C117" s="49" t="str">
        <f t="shared" si="3"/>
        <v>UA-114</v>
      </c>
      <c r="D117" s="93">
        <f t="shared" si="4"/>
        <v>7135.1710170000006</v>
      </c>
      <c r="E117" s="93">
        <f t="shared" si="5"/>
        <v>6974.07</v>
      </c>
      <c r="F117" s="93">
        <v>6974.0740499552858</v>
      </c>
      <c r="G117" s="93">
        <v>6753.8970075104453</v>
      </c>
      <c r="H117" s="50">
        <v>6494.1317379908123</v>
      </c>
      <c r="I117" s="97"/>
      <c r="J117" s="97"/>
      <c r="K117" s="97"/>
      <c r="L117" s="94"/>
      <c r="M117" s="9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9"/>
      <c r="AB117" s="42"/>
      <c r="AC117" s="42"/>
    </row>
    <row r="118" spans="1:29">
      <c r="A118" s="43" t="s">
        <v>33</v>
      </c>
      <c r="B118" s="49">
        <v>115</v>
      </c>
      <c r="C118" s="49" t="str">
        <f t="shared" si="3"/>
        <v>UA-115</v>
      </c>
      <c r="D118" s="93">
        <f t="shared" si="4"/>
        <v>7206.5322420000002</v>
      </c>
      <c r="E118" s="93">
        <f t="shared" si="5"/>
        <v>7043.82</v>
      </c>
      <c r="F118" s="93">
        <v>7043.8201656478604</v>
      </c>
      <c r="G118" s="93">
        <v>6821.4411830794697</v>
      </c>
      <c r="H118" s="50">
        <v>6559.0780606533363</v>
      </c>
      <c r="I118" s="97"/>
      <c r="J118" s="97"/>
      <c r="K118" s="97"/>
      <c r="L118" s="94"/>
      <c r="M118" s="9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9"/>
      <c r="AB118" s="42"/>
      <c r="AC118" s="42"/>
    </row>
    <row r="119" spans="1:29">
      <c r="A119" s="43" t="s">
        <v>33</v>
      </c>
      <c r="B119" s="49">
        <v>116</v>
      </c>
      <c r="C119" s="49" t="str">
        <f t="shared" si="3"/>
        <v>UA-116</v>
      </c>
      <c r="D119" s="93">
        <f t="shared" si="4"/>
        <v>7278.589175000001</v>
      </c>
      <c r="E119" s="93">
        <f t="shared" si="5"/>
        <v>7114.25</v>
      </c>
      <c r="F119" s="93">
        <v>7114.2471391233585</v>
      </c>
      <c r="G119" s="93">
        <v>6889.6447212118519</v>
      </c>
      <c r="H119" s="50">
        <v>6624.6583857806263</v>
      </c>
      <c r="I119" s="97"/>
      <c r="J119" s="97"/>
      <c r="K119" s="97"/>
      <c r="L119" s="94"/>
      <c r="M119" s="9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9"/>
      <c r="AB119" s="42"/>
      <c r="AC119" s="42"/>
    </row>
    <row r="120" spans="1:29">
      <c r="A120" s="43" t="s">
        <v>33</v>
      </c>
      <c r="B120" s="49">
        <v>117</v>
      </c>
      <c r="C120" s="49" t="str">
        <f t="shared" si="3"/>
        <v>UA-117</v>
      </c>
      <c r="D120" s="93">
        <f t="shared" si="4"/>
        <v>7351.3622780000014</v>
      </c>
      <c r="E120" s="93">
        <f t="shared" si="5"/>
        <v>7185.38</v>
      </c>
      <c r="F120" s="93">
        <v>7185.3788601285451</v>
      </c>
      <c r="G120" s="93">
        <v>6958.5307574361277</v>
      </c>
      <c r="H120" s="50">
        <v>6690.8949590731991</v>
      </c>
      <c r="I120" s="97"/>
      <c r="J120" s="97"/>
      <c r="K120" s="97"/>
      <c r="L120" s="94"/>
      <c r="M120" s="9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9"/>
      <c r="AB120" s="42"/>
      <c r="AC120" s="42"/>
    </row>
    <row r="121" spans="1:29">
      <c r="A121" s="43" t="s">
        <v>33</v>
      </c>
      <c r="B121" s="49">
        <v>118</v>
      </c>
      <c r="C121" s="49" t="str">
        <f t="shared" si="3"/>
        <v>UA-118</v>
      </c>
      <c r="D121" s="93">
        <f t="shared" si="4"/>
        <v>7424.8822440000004</v>
      </c>
      <c r="E121" s="93">
        <f t="shared" si="5"/>
        <v>7257.24</v>
      </c>
      <c r="F121" s="93">
        <v>7257.2392184101918</v>
      </c>
      <c r="G121" s="93">
        <v>7028.1224272808367</v>
      </c>
      <c r="H121" s="50">
        <v>6757.8100262315738</v>
      </c>
      <c r="I121" s="97"/>
      <c r="J121" s="97"/>
      <c r="K121" s="97"/>
      <c r="L121" s="94"/>
      <c r="M121" s="9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9"/>
      <c r="AB121" s="42"/>
      <c r="AC121" s="42"/>
    </row>
    <row r="122" spans="1:29">
      <c r="A122" s="43" t="s">
        <v>33</v>
      </c>
      <c r="B122" s="49">
        <v>119</v>
      </c>
      <c r="C122" s="49" t="str">
        <f t="shared" si="3"/>
        <v>UA-119</v>
      </c>
      <c r="D122" s="93">
        <f t="shared" si="4"/>
        <v>7499.1388420000003</v>
      </c>
      <c r="E122" s="93">
        <f t="shared" si="5"/>
        <v>7329.82</v>
      </c>
      <c r="F122" s="93">
        <v>7329.8162690949139</v>
      </c>
      <c r="G122" s="93">
        <v>7098.4081629817101</v>
      </c>
      <c r="H122" s="50">
        <v>6825.3924644054905</v>
      </c>
      <c r="I122" s="97"/>
      <c r="J122" s="97"/>
      <c r="K122" s="97"/>
      <c r="L122" s="94"/>
      <c r="M122" s="9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9"/>
      <c r="AB122" s="42"/>
      <c r="AC122" s="42"/>
    </row>
    <row r="123" spans="1:29">
      <c r="A123" s="43" t="s">
        <v>33</v>
      </c>
      <c r="B123" s="49">
        <v>120</v>
      </c>
      <c r="C123" s="49" t="str">
        <f t="shared" si="3"/>
        <v>UA-120</v>
      </c>
      <c r="D123" s="93">
        <f t="shared" si="4"/>
        <v>7574.1320720000003</v>
      </c>
      <c r="E123" s="93">
        <f t="shared" si="5"/>
        <v>7403.12</v>
      </c>
      <c r="F123" s="93">
        <v>7403.1219570560952</v>
      </c>
      <c r="G123" s="93">
        <v>7169.3995323030167</v>
      </c>
      <c r="H123" s="50">
        <v>6893.6533964452083</v>
      </c>
      <c r="I123" s="97"/>
      <c r="J123" s="97"/>
      <c r="K123" s="97"/>
      <c r="L123" s="94"/>
      <c r="M123" s="9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9"/>
      <c r="AB123" s="42"/>
      <c r="AC123" s="42"/>
    </row>
    <row r="124" spans="1:29">
      <c r="A124" s="43" t="s">
        <v>33</v>
      </c>
      <c r="B124" s="49">
        <v>121</v>
      </c>
      <c r="C124" s="49" t="str">
        <f t="shared" si="3"/>
        <v>UA-121</v>
      </c>
      <c r="D124" s="93">
        <f t="shared" si="4"/>
        <v>7649.8619340000014</v>
      </c>
      <c r="E124" s="93">
        <f t="shared" si="5"/>
        <v>7477.14</v>
      </c>
      <c r="F124" s="93">
        <v>7477.1443374203518</v>
      </c>
      <c r="G124" s="93">
        <v>7241.0849674804886</v>
      </c>
      <c r="H124" s="50">
        <v>6962.5816995004698</v>
      </c>
      <c r="I124" s="97"/>
      <c r="J124" s="97"/>
      <c r="K124" s="97"/>
      <c r="L124" s="94"/>
      <c r="M124" s="9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9"/>
      <c r="AB124" s="42"/>
      <c r="AC124" s="42"/>
    </row>
    <row r="125" spans="1:29">
      <c r="A125" s="43" t="s">
        <v>33</v>
      </c>
      <c r="B125" s="49">
        <v>122</v>
      </c>
      <c r="C125" s="49" t="str">
        <f t="shared" si="3"/>
        <v>UA-122</v>
      </c>
      <c r="D125" s="93">
        <f t="shared" si="4"/>
        <v>7726.3591210000004</v>
      </c>
      <c r="E125" s="93">
        <f t="shared" si="5"/>
        <v>7551.91</v>
      </c>
      <c r="F125" s="93">
        <v>7551.9072999344517</v>
      </c>
      <c r="G125" s="93">
        <v>7313.4876040426616</v>
      </c>
      <c r="H125" s="50">
        <v>7032.1996192717897</v>
      </c>
      <c r="I125" s="97"/>
      <c r="J125" s="97"/>
      <c r="K125" s="97"/>
      <c r="L125" s="94"/>
      <c r="M125" s="9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9"/>
      <c r="AB125" s="42"/>
      <c r="AC125" s="42"/>
    </row>
    <row r="126" spans="1:29">
      <c r="A126" s="43" t="s">
        <v>33</v>
      </c>
      <c r="B126" s="49">
        <v>123</v>
      </c>
      <c r="C126" s="49" t="str">
        <f t="shared" si="3"/>
        <v>UA-123</v>
      </c>
      <c r="D126" s="93">
        <f t="shared" si="4"/>
        <v>7803.6134020000009</v>
      </c>
      <c r="E126" s="93">
        <f t="shared" si="5"/>
        <v>7627.42</v>
      </c>
      <c r="F126" s="93">
        <v>7627.4227894717824</v>
      </c>
      <c r="G126" s="93">
        <v>7386.6190097538083</v>
      </c>
      <c r="H126" s="50">
        <v>7102.518278609431</v>
      </c>
      <c r="I126" s="97"/>
      <c r="J126" s="97"/>
      <c r="K126" s="97"/>
      <c r="L126" s="94"/>
      <c r="M126" s="9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9"/>
      <c r="AB126" s="42"/>
      <c r="AC126" s="42"/>
    </row>
    <row r="127" spans="1:29">
      <c r="A127" s="43" t="s">
        <v>33</v>
      </c>
      <c r="B127" s="49">
        <v>124</v>
      </c>
      <c r="C127" s="49" t="str">
        <f t="shared" si="3"/>
        <v>UA-124</v>
      </c>
      <c r="D127" s="93">
        <f t="shared" si="4"/>
        <v>7881.6452390000004</v>
      </c>
      <c r="E127" s="93">
        <f t="shared" si="5"/>
        <v>7703.69</v>
      </c>
      <c r="F127" s="93">
        <v>7703.6908060323385</v>
      </c>
      <c r="G127" s="93">
        <v>7460.4791846139251</v>
      </c>
      <c r="H127" s="50">
        <v>7173.5376775133891</v>
      </c>
      <c r="I127" s="97"/>
      <c r="J127" s="97"/>
      <c r="K127" s="97"/>
      <c r="L127" s="94"/>
      <c r="M127" s="9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9"/>
      <c r="AB127" s="42"/>
      <c r="AC127" s="42"/>
    </row>
    <row r="128" spans="1:29">
      <c r="A128" s="43" t="s">
        <v>33</v>
      </c>
      <c r="B128" s="49">
        <v>125</v>
      </c>
      <c r="C128" s="49" t="str">
        <f t="shared" si="3"/>
        <v>UA-125</v>
      </c>
      <c r="D128" s="93">
        <f t="shared" si="4"/>
        <v>7960.4750940000004</v>
      </c>
      <c r="E128" s="93">
        <f t="shared" si="5"/>
        <v>7780.74</v>
      </c>
      <c r="F128" s="93">
        <v>7780.7352393628944</v>
      </c>
      <c r="G128" s="93">
        <v>7535.0912641515542</v>
      </c>
      <c r="H128" s="50">
        <v>7245.2800616841869</v>
      </c>
      <c r="I128" s="97"/>
      <c r="J128" s="97"/>
      <c r="K128" s="97"/>
      <c r="L128" s="94"/>
      <c r="M128" s="9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9"/>
      <c r="AB128" s="42"/>
      <c r="AC128" s="42"/>
    </row>
    <row r="129" spans="1:29">
      <c r="A129" s="43" t="s">
        <v>33</v>
      </c>
      <c r="B129" s="49">
        <v>126</v>
      </c>
      <c r="C129" s="49" t="str">
        <f t="shared" si="3"/>
        <v>UA-126</v>
      </c>
      <c r="D129" s="93">
        <f t="shared" si="4"/>
        <v>8040.072274000001</v>
      </c>
      <c r="E129" s="93">
        <f t="shared" si="5"/>
        <v>7858.54</v>
      </c>
      <c r="F129" s="93">
        <v>7858.5441445900651</v>
      </c>
      <c r="G129" s="93">
        <v>7610.443680602426</v>
      </c>
      <c r="H129" s="50">
        <v>7317.7343082715633</v>
      </c>
      <c r="I129" s="97"/>
      <c r="J129" s="97"/>
      <c r="K129" s="97"/>
      <c r="L129" s="94"/>
      <c r="M129" s="9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9"/>
      <c r="AB129" s="42"/>
      <c r="AC129" s="42"/>
    </row>
    <row r="130" spans="1:29">
      <c r="A130" s="43" t="s">
        <v>33</v>
      </c>
      <c r="B130" s="51">
        <v>127</v>
      </c>
      <c r="C130" s="49" t="str">
        <f t="shared" si="3"/>
        <v>UA-127</v>
      </c>
      <c r="D130" s="93">
        <f t="shared" si="4"/>
        <v>8120.4777030000014</v>
      </c>
      <c r="E130" s="93">
        <f t="shared" si="5"/>
        <v>7937.13</v>
      </c>
      <c r="F130" s="93">
        <v>7937.129466587231</v>
      </c>
      <c r="G130" s="93">
        <v>7686.5480017308073</v>
      </c>
      <c r="H130" s="50">
        <v>7390.9115401257759</v>
      </c>
      <c r="I130" s="97"/>
      <c r="J130" s="97"/>
      <c r="K130" s="97"/>
      <c r="L130" s="94"/>
      <c r="M130" s="9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9"/>
      <c r="AB130" s="42"/>
      <c r="AC130" s="42"/>
    </row>
    <row r="131" spans="1:29">
      <c r="A131" s="43" t="s">
        <v>33</v>
      </c>
      <c r="B131" s="49">
        <v>128</v>
      </c>
      <c r="C131" s="49" t="str">
        <f t="shared" si="3"/>
        <v>UA-128</v>
      </c>
      <c r="D131" s="93">
        <f t="shared" si="4"/>
        <v>8201.6811500000003</v>
      </c>
      <c r="E131" s="93">
        <f t="shared" si="5"/>
        <v>8016.5</v>
      </c>
      <c r="F131" s="93">
        <v>8016.5031502277807</v>
      </c>
      <c r="G131" s="93">
        <v>7763.415795300969</v>
      </c>
      <c r="H131" s="50">
        <v>7464.8228800970855</v>
      </c>
      <c r="I131" s="97"/>
      <c r="J131" s="97"/>
      <c r="K131" s="97"/>
      <c r="L131" s="94"/>
      <c r="M131" s="9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9"/>
      <c r="AB131" s="42"/>
      <c r="AC131" s="42"/>
    </row>
    <row r="132" spans="1:29">
      <c r="A132" s="43" t="s">
        <v>33</v>
      </c>
      <c r="B132" s="49">
        <v>129</v>
      </c>
      <c r="C132" s="49" t="str">
        <f t="shared" si="3"/>
        <v>UA-129</v>
      </c>
      <c r="D132" s="93">
        <f t="shared" si="4"/>
        <v>8283.7133080000021</v>
      </c>
      <c r="E132" s="93">
        <f t="shared" si="5"/>
        <v>8096.68</v>
      </c>
      <c r="F132" s="93">
        <v>8096.6771403850962</v>
      </c>
      <c r="G132" s="93">
        <v>7841.0586290771807</v>
      </c>
      <c r="H132" s="50">
        <v>7539.4794510357506</v>
      </c>
      <c r="I132" s="97"/>
      <c r="J132" s="97"/>
      <c r="K132" s="97"/>
      <c r="L132" s="94"/>
      <c r="M132" s="9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9"/>
      <c r="AB132" s="42"/>
      <c r="AC132" s="42"/>
    </row>
    <row r="133" spans="1:29">
      <c r="A133" s="43" t="s">
        <v>33</v>
      </c>
      <c r="B133" s="49">
        <v>130</v>
      </c>
      <c r="C133" s="49" t="str">
        <f t="shared" ref="C133:C196" si="6">CONCATENATE(A133,"-",B133)</f>
        <v>UA-130</v>
      </c>
      <c r="D133" s="93">
        <f t="shared" ref="D133:D147" si="7">ROUND(E133,2)*102.31%</f>
        <v>8366.5434840000016</v>
      </c>
      <c r="E133" s="93">
        <f t="shared" ref="E133:E196" si="8">ROUND(F133,2)</f>
        <v>8177.64</v>
      </c>
      <c r="F133" s="93">
        <v>8177.6394921857946</v>
      </c>
      <c r="G133" s="93">
        <v>7919.4649352951719</v>
      </c>
      <c r="H133" s="50">
        <v>7614.8701300915109</v>
      </c>
      <c r="I133" s="97"/>
      <c r="J133" s="97"/>
      <c r="K133" s="97"/>
      <c r="L133" s="94"/>
      <c r="M133" s="9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9"/>
      <c r="AB133" s="42"/>
      <c r="AC133" s="42"/>
    </row>
    <row r="134" spans="1:29">
      <c r="A134" s="43" t="s">
        <v>33</v>
      </c>
      <c r="B134" s="49">
        <v>131</v>
      </c>
      <c r="C134" s="49" t="str">
        <f t="shared" si="6"/>
        <v>UA-131</v>
      </c>
      <c r="D134" s="93">
        <f t="shared" si="7"/>
        <v>8450.2023710000012</v>
      </c>
      <c r="E134" s="93">
        <f t="shared" si="8"/>
        <v>8259.41</v>
      </c>
      <c r="F134" s="93">
        <v>8259.4140953766437</v>
      </c>
      <c r="G134" s="93">
        <v>7998.6578494834821</v>
      </c>
      <c r="H134" s="50">
        <v>7691.0171629648867</v>
      </c>
      <c r="I134" s="97"/>
      <c r="J134" s="97"/>
      <c r="K134" s="97"/>
      <c r="L134" s="94"/>
      <c r="M134" s="9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9"/>
      <c r="AB134" s="42"/>
      <c r="AC134" s="42"/>
    </row>
    <row r="135" spans="1:29">
      <c r="A135" s="43" t="s">
        <v>33</v>
      </c>
      <c r="B135" s="49">
        <v>132</v>
      </c>
      <c r="C135" s="49" t="str">
        <f t="shared" si="6"/>
        <v>UA-132</v>
      </c>
      <c r="D135" s="93">
        <f t="shared" si="7"/>
        <v>8534.7104310000013</v>
      </c>
      <c r="E135" s="93">
        <f t="shared" si="8"/>
        <v>8342.01</v>
      </c>
      <c r="F135" s="93">
        <v>8342.0128948310321</v>
      </c>
      <c r="G135" s="93">
        <v>8078.6489394063838</v>
      </c>
      <c r="H135" s="50">
        <v>7767.9316725061381</v>
      </c>
      <c r="I135" s="97"/>
      <c r="J135" s="97"/>
      <c r="K135" s="97"/>
      <c r="L135" s="94"/>
      <c r="M135" s="9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9"/>
      <c r="AB135" s="42"/>
      <c r="AC135" s="42"/>
    </row>
    <row r="136" spans="1:29">
      <c r="A136" s="43" t="s">
        <v>33</v>
      </c>
      <c r="B136" s="49">
        <v>133</v>
      </c>
      <c r="C136" s="49" t="str">
        <f t="shared" si="6"/>
        <v>UA-133</v>
      </c>
      <c r="D136" s="93">
        <f t="shared" si="7"/>
        <v>8620.067664000002</v>
      </c>
      <c r="E136" s="93">
        <f t="shared" si="8"/>
        <v>8425.44</v>
      </c>
      <c r="F136" s="93">
        <v>8425.4358905489535</v>
      </c>
      <c r="G136" s="93">
        <v>8159.4382050638724</v>
      </c>
      <c r="H136" s="50">
        <v>7845.6136587152614</v>
      </c>
      <c r="I136" s="97"/>
      <c r="J136" s="97"/>
      <c r="K136" s="97"/>
      <c r="L136" s="94"/>
      <c r="M136" s="9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9"/>
      <c r="AB136" s="42"/>
      <c r="AC136" s="42"/>
    </row>
    <row r="137" spans="1:29">
      <c r="A137" s="43" t="s">
        <v>33</v>
      </c>
      <c r="B137" s="49">
        <v>134</v>
      </c>
      <c r="C137" s="49" t="str">
        <f t="shared" si="6"/>
        <v>UA-134</v>
      </c>
      <c r="D137" s="93">
        <f t="shared" si="7"/>
        <v>8706.2536080000009</v>
      </c>
      <c r="E137" s="93">
        <f t="shared" si="8"/>
        <v>8509.68</v>
      </c>
      <c r="F137" s="93">
        <v>8509.6830825304132</v>
      </c>
      <c r="G137" s="93">
        <v>8241.0256464559498</v>
      </c>
      <c r="H137" s="50">
        <v>7924.0631215922585</v>
      </c>
      <c r="I137" s="97"/>
      <c r="J137" s="97"/>
      <c r="K137" s="97"/>
      <c r="L137" s="94"/>
      <c r="M137" s="9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9"/>
      <c r="AB137" s="42"/>
      <c r="AC137" s="42"/>
    </row>
    <row r="138" spans="1:29">
      <c r="A138" s="43" t="s">
        <v>33</v>
      </c>
      <c r="B138" s="49">
        <v>135</v>
      </c>
      <c r="C138" s="49" t="str">
        <f t="shared" si="6"/>
        <v>UA-135</v>
      </c>
      <c r="D138" s="93">
        <f t="shared" si="7"/>
        <v>8793.319418000001</v>
      </c>
      <c r="E138" s="93">
        <f t="shared" si="8"/>
        <v>8594.7800000000007</v>
      </c>
      <c r="F138" s="93">
        <v>8594.7783605221775</v>
      </c>
      <c r="G138" s="93">
        <v>8323.4343991111546</v>
      </c>
      <c r="H138" s="50">
        <v>8003.3023068376478</v>
      </c>
      <c r="I138" s="97"/>
      <c r="J138" s="97"/>
      <c r="K138" s="97"/>
      <c r="L138" s="94"/>
      <c r="M138" s="9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9"/>
      <c r="AB138" s="42"/>
      <c r="AC138" s="42"/>
    </row>
    <row r="139" spans="1:29">
      <c r="A139" s="43" t="s">
        <v>33</v>
      </c>
      <c r="B139" s="49">
        <v>136</v>
      </c>
      <c r="C139" s="49" t="str">
        <f t="shared" si="6"/>
        <v>UA-136</v>
      </c>
      <c r="D139" s="93">
        <f t="shared" si="7"/>
        <v>8881.2446319999999</v>
      </c>
      <c r="E139" s="93">
        <f t="shared" si="8"/>
        <v>8680.7199999999993</v>
      </c>
      <c r="F139" s="93">
        <v>8680.7217245242464</v>
      </c>
      <c r="G139" s="93">
        <v>8406.664463029485</v>
      </c>
      <c r="H139" s="50">
        <v>8083.3312144514284</v>
      </c>
      <c r="I139" s="97"/>
      <c r="J139" s="97"/>
      <c r="K139" s="97"/>
      <c r="L139" s="94"/>
      <c r="M139" s="9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9"/>
      <c r="AB139" s="42"/>
      <c r="AC139" s="42"/>
    </row>
    <row r="140" spans="1:29">
      <c r="A140" s="43" t="s">
        <v>33</v>
      </c>
      <c r="B140" s="49">
        <v>137</v>
      </c>
      <c r="C140" s="49" t="str">
        <f t="shared" si="6"/>
        <v>UA-137</v>
      </c>
      <c r="D140" s="93">
        <f t="shared" si="7"/>
        <v>8970.059943000002</v>
      </c>
      <c r="E140" s="93">
        <f t="shared" si="8"/>
        <v>8767.5300000000007</v>
      </c>
      <c r="F140" s="93">
        <v>8767.5251194100056</v>
      </c>
      <c r="G140" s="93">
        <v>8490.7274059752144</v>
      </c>
      <c r="H140" s="50">
        <v>8164.1609672838595</v>
      </c>
      <c r="I140" s="97"/>
      <c r="J140" s="97"/>
      <c r="K140" s="97"/>
      <c r="L140" s="94"/>
      <c r="M140" s="9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9"/>
      <c r="AB140" s="42"/>
      <c r="AC140" s="42"/>
    </row>
    <row r="141" spans="1:29">
      <c r="A141" s="43" t="s">
        <v>33</v>
      </c>
      <c r="B141" s="49">
        <v>138</v>
      </c>
      <c r="C141" s="49" t="str">
        <f t="shared" si="6"/>
        <v>UA-138</v>
      </c>
      <c r="D141" s="93">
        <f t="shared" si="7"/>
        <v>9059.7551200000016</v>
      </c>
      <c r="E141" s="93">
        <f t="shared" si="8"/>
        <v>8855.2000000000007</v>
      </c>
      <c r="F141" s="93">
        <v>8855.2004900528409</v>
      </c>
      <c r="G141" s="93">
        <v>8575.6347957126109</v>
      </c>
      <c r="H141" s="50">
        <v>8245.802688185202</v>
      </c>
      <c r="I141" s="97"/>
      <c r="J141" s="97"/>
      <c r="K141" s="97"/>
      <c r="L141" s="94"/>
      <c r="M141" s="9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9"/>
      <c r="AB141" s="42"/>
      <c r="AC141" s="42"/>
    </row>
    <row r="142" spans="1:29">
      <c r="A142" s="43" t="s">
        <v>33</v>
      </c>
      <c r="B142" s="49">
        <v>139</v>
      </c>
      <c r="C142" s="49" t="str">
        <f t="shared" si="6"/>
        <v>UA-139</v>
      </c>
      <c r="D142" s="93">
        <f t="shared" si="7"/>
        <v>9150.3506250000009</v>
      </c>
      <c r="E142" s="93">
        <f t="shared" si="8"/>
        <v>8943.75</v>
      </c>
      <c r="F142" s="93">
        <v>8943.7478364527487</v>
      </c>
      <c r="G142" s="93">
        <v>8661.3866322416707</v>
      </c>
      <c r="H142" s="50">
        <v>8328.2563771554524</v>
      </c>
      <c r="I142" s="97"/>
      <c r="J142" s="97"/>
      <c r="K142" s="97"/>
      <c r="L142" s="94"/>
      <c r="M142" s="9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9"/>
      <c r="AB142" s="42"/>
      <c r="AC142" s="42"/>
    </row>
    <row r="143" spans="1:29">
      <c r="A143" s="43" t="s">
        <v>33</v>
      </c>
      <c r="B143" s="49">
        <v>140</v>
      </c>
      <c r="C143" s="49" t="str">
        <f t="shared" si="6"/>
        <v>UA-140</v>
      </c>
      <c r="D143" s="93">
        <f t="shared" si="7"/>
        <v>9241.856689000002</v>
      </c>
      <c r="E143" s="93">
        <f t="shared" si="8"/>
        <v>9033.19</v>
      </c>
      <c r="F143" s="93">
        <v>9033.1910483565007</v>
      </c>
      <c r="G143" s="93">
        <v>8748.006051090937</v>
      </c>
      <c r="H143" s="50">
        <v>8411.5442798951317</v>
      </c>
      <c r="I143" s="97"/>
      <c r="J143" s="97"/>
      <c r="K143" s="97"/>
      <c r="L143" s="94"/>
      <c r="M143" s="9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9"/>
      <c r="AB143" s="42"/>
      <c r="AC143" s="42"/>
    </row>
    <row r="144" spans="1:29">
      <c r="A144" s="43" t="s">
        <v>33</v>
      </c>
      <c r="B144" s="49">
        <v>141</v>
      </c>
      <c r="C144" s="49" t="str">
        <f t="shared" si="6"/>
        <v>UA-141</v>
      </c>
      <c r="D144" s="93">
        <f t="shared" si="7"/>
        <v>9334.263081000001</v>
      </c>
      <c r="E144" s="93">
        <f t="shared" si="8"/>
        <v>9123.51</v>
      </c>
      <c r="F144" s="93">
        <v>9123.5108649283738</v>
      </c>
      <c r="G144" s="93">
        <v>8835.4743995045264</v>
      </c>
      <c r="H144" s="50">
        <v>8495.6484610620446</v>
      </c>
      <c r="I144" s="97"/>
      <c r="J144" s="97"/>
      <c r="K144" s="97"/>
      <c r="L144" s="94"/>
      <c r="M144" s="9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9"/>
      <c r="AB144" s="42"/>
      <c r="AC144" s="42"/>
    </row>
    <row r="145" spans="1:29">
      <c r="A145" s="43" t="s">
        <v>33</v>
      </c>
      <c r="B145" s="49">
        <v>142</v>
      </c>
      <c r="C145" s="49" t="str">
        <f t="shared" si="6"/>
        <v>UA-142</v>
      </c>
      <c r="D145" s="93">
        <f t="shared" si="7"/>
        <v>9427.6107250000005</v>
      </c>
      <c r="E145" s="93">
        <f t="shared" si="8"/>
        <v>9214.75</v>
      </c>
      <c r="F145" s="93">
        <v>9214.7516790394893</v>
      </c>
      <c r="G145" s="93">
        <v>8923.8346688354541</v>
      </c>
      <c r="H145" s="50">
        <v>8580.6102584956279</v>
      </c>
      <c r="I145" s="97"/>
      <c r="J145" s="97"/>
      <c r="K145" s="97"/>
      <c r="L145" s="94"/>
      <c r="M145" s="9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9"/>
      <c r="AB145" s="42"/>
      <c r="AC145" s="42"/>
    </row>
    <row r="146" spans="1:29">
      <c r="A146" s="43" t="s">
        <v>33</v>
      </c>
      <c r="B146" s="49">
        <v>143</v>
      </c>
      <c r="C146" s="49" t="str">
        <f t="shared" si="6"/>
        <v>UA-143</v>
      </c>
      <c r="D146" s="93">
        <f t="shared" si="7"/>
        <v>9521.8791590000001</v>
      </c>
      <c r="E146" s="93">
        <f t="shared" si="8"/>
        <v>9306.89</v>
      </c>
      <c r="F146" s="93">
        <v>9306.8890657241827</v>
      </c>
      <c r="G146" s="93">
        <v>9013.0632052335695</v>
      </c>
      <c r="H146" s="50">
        <v>8666.4069281092015</v>
      </c>
      <c r="I146" s="97"/>
      <c r="J146" s="97"/>
      <c r="K146" s="97"/>
      <c r="L146" s="94"/>
      <c r="M146" s="9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9"/>
      <c r="AB146" s="42"/>
      <c r="AC146" s="42"/>
    </row>
    <row r="147" spans="1:29">
      <c r="A147" s="43" t="s">
        <v>33</v>
      </c>
      <c r="B147" s="49">
        <v>144</v>
      </c>
      <c r="C147" s="49" t="str">
        <f t="shared" si="6"/>
        <v>UA-144</v>
      </c>
      <c r="D147" s="93">
        <f t="shared" si="7"/>
        <v>9617.1093070000006</v>
      </c>
      <c r="E147" s="93">
        <f t="shared" si="8"/>
        <v>9399.9699999999993</v>
      </c>
      <c r="F147" s="93">
        <v>9399.9696001810808</v>
      </c>
      <c r="G147" s="93">
        <v>9103.2051134815811</v>
      </c>
      <c r="H147" s="50">
        <v>8753.0818398861356</v>
      </c>
      <c r="I147" s="97"/>
      <c r="J147" s="97"/>
      <c r="K147" s="97"/>
      <c r="L147" s="94"/>
      <c r="M147" s="9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9"/>
      <c r="AB147" s="42"/>
      <c r="AC147" s="42"/>
    </row>
    <row r="148" spans="1:29">
      <c r="B148" s="43" t="s">
        <v>8</v>
      </c>
    </row>
    <row r="149" spans="1:29">
      <c r="A149" s="43" t="s">
        <v>35</v>
      </c>
      <c r="B149" s="43">
        <v>45</v>
      </c>
      <c r="C149" s="49" t="str">
        <f t="shared" si="6"/>
        <v>CO-45</v>
      </c>
      <c r="D149" s="93">
        <f>+E149*102.31%</f>
        <v>4873.751701000001</v>
      </c>
      <c r="E149" s="93">
        <f t="shared" si="8"/>
        <v>4763.71</v>
      </c>
      <c r="F149" s="93">
        <v>4763.7101287534433</v>
      </c>
      <c r="G149" s="93">
        <v>4613.3160262961874</v>
      </c>
      <c r="H149" s="53">
        <v>4435.880794515565</v>
      </c>
    </row>
    <row r="150" spans="1:29">
      <c r="A150" s="43" t="s">
        <v>35</v>
      </c>
      <c r="B150" s="43">
        <v>46</v>
      </c>
      <c r="C150" s="49" t="str">
        <f t="shared" si="6"/>
        <v>CO-46</v>
      </c>
      <c r="D150" s="93">
        <f t="shared" ref="D150:D208" si="9">+E150*102.31%</f>
        <v>4922.3182580000012</v>
      </c>
      <c r="E150" s="93">
        <f t="shared" si="8"/>
        <v>4811.18</v>
      </c>
      <c r="F150" s="93">
        <v>4811.1770655505716</v>
      </c>
      <c r="G150" s="93">
        <v>4659.2843942965055</v>
      </c>
      <c r="H150" s="53">
        <v>4480.0811483620246</v>
      </c>
    </row>
    <row r="151" spans="1:29">
      <c r="A151" s="43" t="s">
        <v>35</v>
      </c>
      <c r="B151" s="43">
        <v>47</v>
      </c>
      <c r="C151" s="49" t="str">
        <f t="shared" si="6"/>
        <v>CO-47</v>
      </c>
      <c r="D151" s="93">
        <f t="shared" si="9"/>
        <v>4972.1943830000009</v>
      </c>
      <c r="E151" s="93">
        <f t="shared" si="8"/>
        <v>4859.93</v>
      </c>
      <c r="F151" s="93">
        <v>4859.9336700644535</v>
      </c>
      <c r="G151" s="93">
        <v>4706.5017141821163</v>
      </c>
      <c r="H151" s="53">
        <v>4525.4824174828036</v>
      </c>
    </row>
    <row r="152" spans="1:29">
      <c r="A152" s="43" t="s">
        <v>35</v>
      </c>
      <c r="B152" s="43">
        <v>48</v>
      </c>
      <c r="C152" s="49" t="str">
        <f t="shared" si="6"/>
        <v>CO-48</v>
      </c>
      <c r="D152" s="93">
        <f t="shared" si="9"/>
        <v>5020.7609400000001</v>
      </c>
      <c r="E152" s="93">
        <f t="shared" si="8"/>
        <v>4907.3999999999996</v>
      </c>
      <c r="F152" s="93">
        <v>4907.4006068615827</v>
      </c>
      <c r="G152" s="93">
        <v>4752.4700821824354</v>
      </c>
      <c r="H152" s="53">
        <v>4569.6827713292651</v>
      </c>
    </row>
    <row r="153" spans="1:29">
      <c r="A153" s="43" t="s">
        <v>35</v>
      </c>
      <c r="B153" s="43">
        <v>49</v>
      </c>
      <c r="C153" s="49" t="str">
        <f t="shared" si="6"/>
        <v>CO-49</v>
      </c>
      <c r="D153" s="93">
        <f t="shared" si="9"/>
        <v>5070.6575270000003</v>
      </c>
      <c r="E153" s="93">
        <f t="shared" si="8"/>
        <v>4956.17</v>
      </c>
      <c r="F153" s="93">
        <v>4956.1691527432113</v>
      </c>
      <c r="G153" s="93">
        <v>4799.6989664373541</v>
      </c>
      <c r="H153" s="53">
        <v>4615.0951600359176</v>
      </c>
    </row>
    <row r="154" spans="1:29">
      <c r="A154" s="43" t="s">
        <v>35</v>
      </c>
      <c r="B154" s="43">
        <v>50</v>
      </c>
      <c r="C154" s="49" t="str">
        <f t="shared" si="6"/>
        <v>CO-50</v>
      </c>
      <c r="D154" s="93">
        <f t="shared" si="9"/>
        <v>5121.6590620000006</v>
      </c>
      <c r="E154" s="93">
        <f t="shared" si="8"/>
        <v>5006.0200000000004</v>
      </c>
      <c r="F154" s="93">
        <v>5006.0243630898849</v>
      </c>
      <c r="G154" s="93">
        <v>4847.9802082993274</v>
      </c>
      <c r="H154" s="53">
        <v>4661.519431057045</v>
      </c>
    </row>
    <row r="155" spans="1:29">
      <c r="A155" s="43" t="s">
        <v>35</v>
      </c>
      <c r="B155" s="43">
        <v>51</v>
      </c>
      <c r="C155" s="49" t="str">
        <f t="shared" si="6"/>
        <v>CO-51</v>
      </c>
      <c r="D155" s="93">
        <f t="shared" si="9"/>
        <v>5173.990627000001</v>
      </c>
      <c r="E155" s="93">
        <f t="shared" si="8"/>
        <v>5057.17</v>
      </c>
      <c r="F155" s="93">
        <v>5057.1692411533077</v>
      </c>
      <c r="G155" s="93">
        <v>4897.5104020465888</v>
      </c>
      <c r="H155" s="53">
        <v>4709.1446173524891</v>
      </c>
    </row>
    <row r="156" spans="1:29">
      <c r="A156" s="43" t="s">
        <v>35</v>
      </c>
      <c r="B156" s="43">
        <v>52</v>
      </c>
      <c r="C156" s="49" t="str">
        <f t="shared" si="6"/>
        <v>CO-52</v>
      </c>
      <c r="D156" s="93">
        <f t="shared" si="9"/>
        <v>5225.0944720000007</v>
      </c>
      <c r="E156" s="93">
        <f t="shared" si="8"/>
        <v>5107.12</v>
      </c>
      <c r="F156" s="93">
        <v>5107.11998244196</v>
      </c>
      <c r="G156" s="93">
        <v>4945.8841588630257</v>
      </c>
      <c r="H156" s="53">
        <v>4755.6578450606012</v>
      </c>
    </row>
    <row r="157" spans="1:29">
      <c r="A157" s="43" t="s">
        <v>35</v>
      </c>
      <c r="B157" s="43">
        <v>53</v>
      </c>
      <c r="C157" s="49" t="str">
        <f t="shared" si="6"/>
        <v>CO-53</v>
      </c>
      <c r="D157" s="93">
        <f t="shared" si="9"/>
        <v>5278.7560670000003</v>
      </c>
      <c r="E157" s="93">
        <f t="shared" si="8"/>
        <v>5159.57</v>
      </c>
      <c r="F157" s="93">
        <v>5159.5664695898822</v>
      </c>
      <c r="G157" s="93">
        <v>4996.6748688648868</v>
      </c>
      <c r="H157" s="53">
        <v>4804.4950662162373</v>
      </c>
    </row>
    <row r="158" spans="1:29">
      <c r="A158" s="43" t="s">
        <v>35</v>
      </c>
      <c r="B158" s="43">
        <v>54</v>
      </c>
      <c r="C158" s="49" t="str">
        <f t="shared" si="6"/>
        <v>CO-54</v>
      </c>
      <c r="D158" s="93">
        <f t="shared" si="9"/>
        <v>5329.7576020000006</v>
      </c>
      <c r="E158" s="93">
        <f t="shared" si="8"/>
        <v>5209.42</v>
      </c>
      <c r="F158" s="93">
        <v>5209.4216799365513</v>
      </c>
      <c r="G158" s="93">
        <v>5044.9561107268564</v>
      </c>
      <c r="H158" s="53">
        <v>4850.919337237362</v>
      </c>
    </row>
    <row r="159" spans="1:29">
      <c r="A159" s="43" t="s">
        <v>35</v>
      </c>
      <c r="B159" s="43">
        <v>55</v>
      </c>
      <c r="C159" s="49" t="str">
        <f t="shared" si="6"/>
        <v>CO-55</v>
      </c>
      <c r="D159" s="93">
        <f t="shared" si="9"/>
        <v>5382.1914770000003</v>
      </c>
      <c r="E159" s="93">
        <f t="shared" si="8"/>
        <v>5260.67</v>
      </c>
      <c r="F159" s="93">
        <v>5260.674030309704</v>
      </c>
      <c r="G159" s="93">
        <v>5094.5903837978931</v>
      </c>
      <c r="H159" s="53">
        <v>4898.6445998056661</v>
      </c>
    </row>
    <row r="160" spans="1:29">
      <c r="A160" s="43" t="s">
        <v>35</v>
      </c>
      <c r="B160" s="43">
        <v>56</v>
      </c>
      <c r="C160" s="49" t="str">
        <f t="shared" si="6"/>
        <v>CO-56</v>
      </c>
      <c r="D160" s="93">
        <f t="shared" si="9"/>
        <v>5439.5055390000007</v>
      </c>
      <c r="E160" s="93">
        <f t="shared" si="8"/>
        <v>5316.69</v>
      </c>
      <c r="F160" s="93">
        <v>5316.6909864141908</v>
      </c>
      <c r="G160" s="93">
        <v>5148.8388402229239</v>
      </c>
      <c r="H160" s="53">
        <v>4950.8065771374268</v>
      </c>
    </row>
    <row r="161" spans="1:8">
      <c r="A161" s="43" t="s">
        <v>35</v>
      </c>
      <c r="B161" s="43">
        <v>57</v>
      </c>
      <c r="C161" s="49" t="str">
        <f t="shared" si="6"/>
        <v>CO-57</v>
      </c>
      <c r="D161" s="93">
        <f t="shared" si="9"/>
        <v>5490.5173050000012</v>
      </c>
      <c r="E161" s="93">
        <f t="shared" si="8"/>
        <v>5366.55</v>
      </c>
      <c r="F161" s="93">
        <v>5366.5461967608626</v>
      </c>
      <c r="G161" s="93">
        <v>5197.1200820848953</v>
      </c>
      <c r="H161" s="53">
        <v>4997.2308481585533</v>
      </c>
    </row>
    <row r="162" spans="1:8">
      <c r="A162" s="43" t="s">
        <v>35</v>
      </c>
      <c r="B162" s="43">
        <v>58</v>
      </c>
      <c r="C162" s="49" t="str">
        <f t="shared" si="6"/>
        <v>CO-58</v>
      </c>
      <c r="D162" s="93">
        <f t="shared" si="9"/>
        <v>5545.3963890000005</v>
      </c>
      <c r="E162" s="93">
        <f t="shared" si="8"/>
        <v>5420.19</v>
      </c>
      <c r="F162" s="93">
        <v>5420.1868206835543</v>
      </c>
      <c r="G162" s="93">
        <v>5249.0672290175817</v>
      </c>
      <c r="H162" s="53">
        <v>5047.1800279015206</v>
      </c>
    </row>
    <row r="163" spans="1:8">
      <c r="A163" s="43" t="s">
        <v>35</v>
      </c>
      <c r="B163" s="43">
        <v>59</v>
      </c>
      <c r="C163" s="49" t="str">
        <f t="shared" si="6"/>
        <v>CO-59</v>
      </c>
      <c r="D163" s="93">
        <f t="shared" si="9"/>
        <v>5603.9381710000007</v>
      </c>
      <c r="E163" s="93">
        <f t="shared" si="8"/>
        <v>5477.41</v>
      </c>
      <c r="F163" s="93">
        <v>5477.40985493056</v>
      </c>
      <c r="G163" s="93">
        <v>5304.4836867427466</v>
      </c>
      <c r="H163" s="53">
        <v>5100.4650834064869</v>
      </c>
    </row>
    <row r="164" spans="1:8">
      <c r="A164" s="43" t="s">
        <v>35</v>
      </c>
      <c r="B164" s="43">
        <v>60</v>
      </c>
      <c r="C164" s="49" t="str">
        <f t="shared" si="6"/>
        <v>CO-60</v>
      </c>
      <c r="D164" s="93">
        <f t="shared" si="9"/>
        <v>5657.5793040000008</v>
      </c>
      <c r="E164" s="93">
        <f t="shared" si="8"/>
        <v>5529.84</v>
      </c>
      <c r="F164" s="93">
        <v>5529.8444007107355</v>
      </c>
      <c r="G164" s="93">
        <v>5355.2628323753006</v>
      </c>
      <c r="H164" s="53">
        <v>5149.2911849762504</v>
      </c>
    </row>
    <row r="165" spans="1:8">
      <c r="A165" s="43" t="s">
        <v>35</v>
      </c>
      <c r="B165" s="43">
        <v>61</v>
      </c>
      <c r="C165" s="49" t="str">
        <f t="shared" si="6"/>
        <v>CO-61</v>
      </c>
      <c r="D165" s="93">
        <f t="shared" si="9"/>
        <v>5714.9035970000004</v>
      </c>
      <c r="E165" s="93">
        <f t="shared" si="8"/>
        <v>5585.87</v>
      </c>
      <c r="F165" s="93">
        <v>5585.8732981829708</v>
      </c>
      <c r="G165" s="93">
        <v>5409.5228531696403</v>
      </c>
      <c r="H165" s="53">
        <v>5201.4642818938846</v>
      </c>
    </row>
    <row r="166" spans="1:8">
      <c r="A166" s="43" t="s">
        <v>35</v>
      </c>
      <c r="B166" s="43">
        <v>62</v>
      </c>
      <c r="C166" s="49" t="str">
        <f t="shared" si="6"/>
        <v>CO-62</v>
      </c>
      <c r="D166" s="93">
        <f t="shared" si="9"/>
        <v>5772.2278900000001</v>
      </c>
      <c r="E166" s="93">
        <f t="shared" si="8"/>
        <v>5641.9</v>
      </c>
      <c r="F166" s="93">
        <v>5641.9021956552051</v>
      </c>
      <c r="G166" s="93">
        <v>5463.7828739639799</v>
      </c>
      <c r="H166" s="53">
        <v>5253.6373788115188</v>
      </c>
    </row>
    <row r="167" spans="1:8">
      <c r="A167" s="43" t="s">
        <v>35</v>
      </c>
      <c r="B167" s="43">
        <v>63</v>
      </c>
      <c r="C167" s="49" t="str">
        <f t="shared" si="6"/>
        <v>CO-63</v>
      </c>
      <c r="D167" s="93">
        <f t="shared" si="9"/>
        <v>5829.5419520000005</v>
      </c>
      <c r="E167" s="93">
        <f t="shared" si="8"/>
        <v>5697.92</v>
      </c>
      <c r="F167" s="93">
        <v>5697.9191517596919</v>
      </c>
      <c r="G167" s="93">
        <v>5518.0313303890107</v>
      </c>
      <c r="H167" s="53">
        <v>5305.7993561432795</v>
      </c>
    </row>
    <row r="168" spans="1:8">
      <c r="A168" s="43" t="s">
        <v>35</v>
      </c>
      <c r="B168" s="43">
        <v>64</v>
      </c>
      <c r="C168" s="49" t="str">
        <f t="shared" si="6"/>
        <v>CO-64</v>
      </c>
      <c r="D168" s="93">
        <f t="shared" si="9"/>
        <v>5888.0837340000007</v>
      </c>
      <c r="E168" s="93">
        <f t="shared" si="8"/>
        <v>5755.14</v>
      </c>
      <c r="F168" s="93">
        <v>5755.1421860066966</v>
      </c>
      <c r="G168" s="93">
        <v>5573.4477881141747</v>
      </c>
      <c r="H168" s="53">
        <v>5359.0844116482449</v>
      </c>
    </row>
    <row r="169" spans="1:8">
      <c r="A169" s="43" t="s">
        <v>35</v>
      </c>
      <c r="B169" s="43">
        <v>65</v>
      </c>
      <c r="C169" s="49" t="str">
        <f t="shared" si="6"/>
        <v>CO-65</v>
      </c>
      <c r="D169" s="93">
        <f t="shared" si="9"/>
        <v>5946.6357470000003</v>
      </c>
      <c r="E169" s="93">
        <f t="shared" si="8"/>
        <v>5812.37</v>
      </c>
      <c r="F169" s="93">
        <v>5812.3652202537023</v>
      </c>
      <c r="G169" s="93">
        <v>5628.8642458393397</v>
      </c>
      <c r="H169" s="53">
        <v>5412.3694671532112</v>
      </c>
    </row>
    <row r="170" spans="1:8">
      <c r="A170" s="43" t="s">
        <v>35</v>
      </c>
      <c r="B170" s="43">
        <v>66</v>
      </c>
      <c r="C170" s="49" t="str">
        <f t="shared" si="6"/>
        <v>CO-66</v>
      </c>
      <c r="D170" s="93">
        <f t="shared" si="9"/>
        <v>6006.4973280000004</v>
      </c>
      <c r="E170" s="93">
        <f t="shared" si="8"/>
        <v>5870.88</v>
      </c>
      <c r="F170" s="93">
        <v>5870.8779222174599</v>
      </c>
      <c r="G170" s="93">
        <v>5685.5296554497963</v>
      </c>
      <c r="H170" s="53">
        <v>5466.855437932496</v>
      </c>
    </row>
    <row r="171" spans="1:8">
      <c r="A171" s="43" t="s">
        <v>35</v>
      </c>
      <c r="B171" s="43">
        <v>67</v>
      </c>
      <c r="C171" s="49" t="str">
        <f t="shared" si="6"/>
        <v>CO-67</v>
      </c>
      <c r="D171" s="93">
        <f t="shared" si="9"/>
        <v>6067.5763980000011</v>
      </c>
      <c r="E171" s="93">
        <f t="shared" si="8"/>
        <v>5930.58</v>
      </c>
      <c r="F171" s="93">
        <v>5930.584760955986</v>
      </c>
      <c r="G171" s="93">
        <v>5743.3515019910774</v>
      </c>
      <c r="H171" s="53">
        <v>5522.4533672991129</v>
      </c>
    </row>
    <row r="172" spans="1:8">
      <c r="A172" s="43" t="s">
        <v>35</v>
      </c>
      <c r="B172" s="43">
        <v>68</v>
      </c>
      <c r="C172" s="49" t="str">
        <f t="shared" si="6"/>
        <v>CO-68</v>
      </c>
      <c r="D172" s="93">
        <f t="shared" si="9"/>
        <v>6127.3356690000001</v>
      </c>
      <c r="E172" s="93">
        <f t="shared" si="8"/>
        <v>5988.99</v>
      </c>
      <c r="F172" s="93">
        <v>5988.9899906100154</v>
      </c>
      <c r="G172" s="93">
        <v>5799.9128322777606</v>
      </c>
      <c r="H172" s="53">
        <v>5576.8392618055386</v>
      </c>
    </row>
    <row r="173" spans="1:8">
      <c r="A173" s="43" t="s">
        <v>35</v>
      </c>
      <c r="B173" s="43">
        <v>69</v>
      </c>
      <c r="C173" s="49" t="str">
        <f t="shared" si="6"/>
        <v>CO-69</v>
      </c>
      <c r="D173" s="93">
        <f t="shared" si="9"/>
        <v>6189.6424590000015</v>
      </c>
      <c r="E173" s="93">
        <f t="shared" si="8"/>
        <v>6049.89</v>
      </c>
      <c r="F173" s="93">
        <v>6049.8909661233129</v>
      </c>
      <c r="G173" s="93">
        <v>5858.8911157498678</v>
      </c>
      <c r="H173" s="53">
        <v>5633.5491497594885</v>
      </c>
    </row>
    <row r="174" spans="1:8">
      <c r="A174" s="43" t="s">
        <v>35</v>
      </c>
      <c r="B174" s="43">
        <v>70</v>
      </c>
      <c r="C174" s="49" t="str">
        <f t="shared" si="6"/>
        <v>CO-70</v>
      </c>
      <c r="D174" s="93">
        <f t="shared" si="9"/>
        <v>6249.5040400000007</v>
      </c>
      <c r="E174" s="93">
        <f t="shared" si="8"/>
        <v>6108.4</v>
      </c>
      <c r="F174" s="93">
        <v>6108.4036680870704</v>
      </c>
      <c r="G174" s="93">
        <v>5915.5565253603245</v>
      </c>
      <c r="H174" s="53">
        <v>5688.0351205387733</v>
      </c>
    </row>
    <row r="175" spans="1:8">
      <c r="A175" s="43" t="s">
        <v>35</v>
      </c>
      <c r="B175" s="43">
        <v>71</v>
      </c>
      <c r="C175" s="49" t="str">
        <f t="shared" si="6"/>
        <v>CO-71</v>
      </c>
      <c r="D175" s="93">
        <f t="shared" si="9"/>
        <v>6313.0385500000011</v>
      </c>
      <c r="E175" s="93">
        <f t="shared" si="8"/>
        <v>6170.5</v>
      </c>
      <c r="F175" s="93">
        <v>6170.4987803751401</v>
      </c>
      <c r="G175" s="93">
        <v>5975.6912457632579</v>
      </c>
      <c r="H175" s="53">
        <v>5745.8569670800553</v>
      </c>
    </row>
    <row r="176" spans="1:8">
      <c r="A176" s="43" t="s">
        <v>35</v>
      </c>
      <c r="B176" s="43">
        <v>72</v>
      </c>
      <c r="C176" s="49" t="str">
        <f t="shared" si="6"/>
        <v>CO-72</v>
      </c>
      <c r="D176" s="93">
        <f t="shared" si="9"/>
        <v>6375.3453400000008</v>
      </c>
      <c r="E176" s="93">
        <f t="shared" si="8"/>
        <v>6231.4</v>
      </c>
      <c r="F176" s="93">
        <v>6231.3997558884366</v>
      </c>
      <c r="G176" s="93">
        <v>6034.6695292353643</v>
      </c>
      <c r="H176" s="53">
        <v>5802.5668550340042</v>
      </c>
    </row>
    <row r="177" spans="1:8">
      <c r="A177" s="43" t="s">
        <v>35</v>
      </c>
      <c r="B177" s="43">
        <v>73</v>
      </c>
      <c r="C177" s="49" t="str">
        <f t="shared" si="6"/>
        <v>CO-73</v>
      </c>
      <c r="D177" s="93">
        <f t="shared" si="9"/>
        <v>6438.869619000001</v>
      </c>
      <c r="E177" s="93">
        <f t="shared" si="8"/>
        <v>6293.49</v>
      </c>
      <c r="F177" s="93">
        <v>6293.4948681765072</v>
      </c>
      <c r="G177" s="93">
        <v>6094.8042496382986</v>
      </c>
      <c r="H177" s="53">
        <v>5860.3887015752871</v>
      </c>
    </row>
    <row r="178" spans="1:8">
      <c r="A178" s="43" t="s">
        <v>35</v>
      </c>
      <c r="B178" s="43">
        <v>74</v>
      </c>
      <c r="C178" s="49" t="str">
        <f t="shared" si="6"/>
        <v>CO-74</v>
      </c>
      <c r="D178" s="93">
        <f t="shared" si="9"/>
        <v>6502.4041290000005</v>
      </c>
      <c r="E178" s="93">
        <f t="shared" si="8"/>
        <v>6355.59</v>
      </c>
      <c r="F178" s="93">
        <v>6355.5899804645769</v>
      </c>
      <c r="G178" s="93">
        <v>6154.938970041233</v>
      </c>
      <c r="H178" s="53">
        <v>5918.21054811657</v>
      </c>
    </row>
    <row r="179" spans="1:8">
      <c r="A179" s="43" t="s">
        <v>35</v>
      </c>
      <c r="B179" s="43">
        <v>75</v>
      </c>
      <c r="C179" s="49" t="str">
        <f t="shared" si="6"/>
        <v>CO-75</v>
      </c>
      <c r="D179" s="93">
        <f t="shared" si="9"/>
        <v>6567.268669000001</v>
      </c>
      <c r="E179" s="93">
        <f t="shared" si="8"/>
        <v>6418.99</v>
      </c>
      <c r="F179" s="93">
        <v>6418.9867018371451</v>
      </c>
      <c r="G179" s="93">
        <v>6216.3342066987652</v>
      </c>
      <c r="H179" s="53">
        <v>5977.244429518043</v>
      </c>
    </row>
    <row r="180" spans="1:8">
      <c r="A180" s="43" t="s">
        <v>35</v>
      </c>
      <c r="B180" s="43">
        <v>76</v>
      </c>
      <c r="C180" s="49" t="str">
        <f t="shared" si="6"/>
        <v>CO-76</v>
      </c>
      <c r="D180" s="93">
        <f t="shared" si="9"/>
        <v>6633.3404670000009</v>
      </c>
      <c r="E180" s="93">
        <f t="shared" si="8"/>
        <v>6483.57</v>
      </c>
      <c r="F180" s="93">
        <v>6483.5656186167371</v>
      </c>
      <c r="G180" s="93">
        <v>6278.8743159178166</v>
      </c>
      <c r="H180" s="53">
        <v>6037.3791499209774</v>
      </c>
    </row>
    <row r="181" spans="1:8">
      <c r="A181" s="43" t="s">
        <v>35</v>
      </c>
      <c r="B181" s="43">
        <v>77</v>
      </c>
      <c r="C181" s="49" t="str">
        <f t="shared" si="6"/>
        <v>CO-77</v>
      </c>
      <c r="D181" s="93">
        <f t="shared" si="9"/>
        <v>6700.5274440000003</v>
      </c>
      <c r="E181" s="93">
        <f t="shared" si="8"/>
        <v>6549.24</v>
      </c>
      <c r="F181" s="93">
        <v>6549.2431412291171</v>
      </c>
      <c r="G181" s="93">
        <v>6342.4783471132259</v>
      </c>
      <c r="H181" s="53">
        <v>6098.5368722242556</v>
      </c>
    </row>
    <row r="182" spans="1:8">
      <c r="A182" s="43" t="s">
        <v>35</v>
      </c>
      <c r="B182" s="43">
        <v>78</v>
      </c>
      <c r="C182" s="49" t="str">
        <f t="shared" si="6"/>
        <v>CO-78</v>
      </c>
      <c r="D182" s="93">
        <f t="shared" si="9"/>
        <v>6767.826962000001</v>
      </c>
      <c r="E182" s="93">
        <f t="shared" si="8"/>
        <v>6615.02</v>
      </c>
      <c r="F182" s="93">
        <v>6615.0161947834795</v>
      </c>
      <c r="G182" s="93">
        <v>6406.1748932631026</v>
      </c>
      <c r="H182" s="53">
        <v>6159.7835512145211</v>
      </c>
    </row>
    <row r="183" spans="1:8">
      <c r="A183" s="43" t="s">
        <v>35</v>
      </c>
      <c r="B183" s="43">
        <v>79</v>
      </c>
      <c r="C183" s="49" t="str">
        <f t="shared" si="6"/>
        <v>CO-79</v>
      </c>
      <c r="D183" s="93">
        <f t="shared" si="9"/>
        <v>6833.9089910000002</v>
      </c>
      <c r="E183" s="93">
        <f t="shared" si="8"/>
        <v>6679.61</v>
      </c>
      <c r="F183" s="93">
        <v>6679.6070529308181</v>
      </c>
      <c r="G183" s="93">
        <v>6468.726566851461</v>
      </c>
      <c r="H183" s="53">
        <v>6219.9293912033281</v>
      </c>
    </row>
    <row r="184" spans="1:8">
      <c r="A184" s="43" t="s">
        <v>35</v>
      </c>
      <c r="B184" s="43">
        <v>80</v>
      </c>
      <c r="C184" s="49" t="str">
        <f t="shared" si="6"/>
        <v>CO-80</v>
      </c>
      <c r="D184" s="93">
        <f t="shared" si="9"/>
        <v>6903.7355660000003</v>
      </c>
      <c r="E184" s="93">
        <f t="shared" si="8"/>
        <v>6747.86</v>
      </c>
      <c r="F184" s="93">
        <v>6747.8639109767046</v>
      </c>
      <c r="G184" s="93">
        <v>6534.8285018174556</v>
      </c>
      <c r="H184" s="53">
        <v>6283.4889440552452</v>
      </c>
    </row>
    <row r="185" spans="1:8">
      <c r="A185" s="43" t="s">
        <v>35</v>
      </c>
      <c r="B185" s="43">
        <v>81</v>
      </c>
      <c r="C185" s="49" t="str">
        <f t="shared" si="6"/>
        <v>CO-81</v>
      </c>
      <c r="D185" s="93">
        <f t="shared" si="9"/>
        <v>6973.4905240000007</v>
      </c>
      <c r="E185" s="93">
        <f t="shared" si="8"/>
        <v>6816.04</v>
      </c>
      <c r="F185" s="93">
        <v>6816.0371794483544</v>
      </c>
      <c r="G185" s="93">
        <v>6600.8494861982908</v>
      </c>
      <c r="H185" s="53">
        <v>6346.9706598060484</v>
      </c>
    </row>
    <row r="186" spans="1:8">
      <c r="A186" s="43" t="s">
        <v>35</v>
      </c>
      <c r="B186" s="43">
        <v>82</v>
      </c>
      <c r="C186" s="49" t="str">
        <f t="shared" si="6"/>
        <v>CO-82</v>
      </c>
      <c r="D186" s="93">
        <f t="shared" si="9"/>
        <v>7041.9973000000009</v>
      </c>
      <c r="E186" s="93">
        <f t="shared" si="8"/>
        <v>6883</v>
      </c>
      <c r="F186" s="93">
        <v>6883.0043697774863</v>
      </c>
      <c r="G186" s="93">
        <v>6665.7024692789919</v>
      </c>
      <c r="H186" s="53">
        <v>6409.329297383646</v>
      </c>
    </row>
    <row r="187" spans="1:8">
      <c r="A187" s="43" t="s">
        <v>35</v>
      </c>
      <c r="B187" s="43">
        <v>83</v>
      </c>
      <c r="C187" s="49" t="str">
        <f t="shared" si="6"/>
        <v>CO-83</v>
      </c>
      <c r="D187" s="93">
        <f t="shared" si="9"/>
        <v>7113.0720570000012</v>
      </c>
      <c r="E187" s="93">
        <f t="shared" si="8"/>
        <v>6952.47</v>
      </c>
      <c r="F187" s="93">
        <v>6952.4673059658917</v>
      </c>
      <c r="G187" s="93">
        <v>6732.9724055451206</v>
      </c>
      <c r="H187" s="53">
        <v>6474.0119284087696</v>
      </c>
    </row>
    <row r="188" spans="1:8">
      <c r="A188" s="43" t="s">
        <v>35</v>
      </c>
      <c r="B188" s="43">
        <v>84</v>
      </c>
      <c r="C188" s="49" t="str">
        <f t="shared" si="6"/>
        <v>CO-84</v>
      </c>
      <c r="D188" s="93">
        <f t="shared" si="9"/>
        <v>7184.1263520000011</v>
      </c>
      <c r="E188" s="93">
        <f t="shared" si="8"/>
        <v>7021.92</v>
      </c>
      <c r="F188" s="93">
        <v>7021.9183007865468</v>
      </c>
      <c r="G188" s="93">
        <v>6800.2307774419396</v>
      </c>
      <c r="H188" s="53">
        <v>6538.6834398480187</v>
      </c>
    </row>
    <row r="189" spans="1:8">
      <c r="A189" s="43" t="s">
        <v>35</v>
      </c>
      <c r="B189" s="43">
        <v>85</v>
      </c>
      <c r="C189" s="49" t="str">
        <f t="shared" si="6"/>
        <v>CO-85</v>
      </c>
      <c r="D189" s="93">
        <f t="shared" si="9"/>
        <v>7255.0987990000012</v>
      </c>
      <c r="E189" s="93">
        <f t="shared" si="8"/>
        <v>7091.29</v>
      </c>
      <c r="F189" s="93">
        <v>7091.2857060329679</v>
      </c>
      <c r="G189" s="93">
        <v>6867.408198753601</v>
      </c>
      <c r="H189" s="53">
        <v>6603.2771141861549</v>
      </c>
    </row>
    <row r="190" spans="1:8">
      <c r="A190" s="43" t="s">
        <v>35</v>
      </c>
      <c r="B190" s="43">
        <v>86</v>
      </c>
      <c r="C190" s="49" t="str">
        <f t="shared" si="6"/>
        <v>CO-86</v>
      </c>
      <c r="D190" s="93">
        <f t="shared" si="9"/>
        <v>7327.3705830000008</v>
      </c>
      <c r="E190" s="93">
        <f t="shared" si="8"/>
        <v>7161.93</v>
      </c>
      <c r="F190" s="93">
        <v>7161.9308376283952</v>
      </c>
      <c r="G190" s="93">
        <v>6935.8230075812471</v>
      </c>
      <c r="H190" s="53">
        <v>6669.060584212737</v>
      </c>
    </row>
    <row r="191" spans="1:8">
      <c r="A191" s="43" t="s">
        <v>35</v>
      </c>
      <c r="B191" s="43">
        <v>87</v>
      </c>
      <c r="C191" s="49" t="str">
        <f t="shared" si="6"/>
        <v>CO-87</v>
      </c>
      <c r="D191" s="93">
        <f t="shared" si="9"/>
        <v>7402.2001170000003</v>
      </c>
      <c r="E191" s="93">
        <f t="shared" si="8"/>
        <v>7235.07</v>
      </c>
      <c r="F191" s="93">
        <v>7235.0717150830906</v>
      </c>
      <c r="G191" s="93">
        <v>7006.6547695943163</v>
      </c>
      <c r="H191" s="53">
        <v>6737.1680476868423</v>
      </c>
    </row>
    <row r="192" spans="1:8">
      <c r="A192" s="43" t="s">
        <v>35</v>
      </c>
      <c r="B192" s="43">
        <v>88</v>
      </c>
      <c r="C192" s="49" t="str">
        <f t="shared" si="6"/>
        <v>CO-88</v>
      </c>
      <c r="D192" s="93">
        <f t="shared" si="9"/>
        <v>7474.4923630000003</v>
      </c>
      <c r="E192" s="93">
        <f t="shared" si="8"/>
        <v>7305.73</v>
      </c>
      <c r="F192" s="93">
        <v>7305.7287880462645</v>
      </c>
      <c r="G192" s="93">
        <v>7075.0811427912695</v>
      </c>
      <c r="H192" s="53">
        <v>6802.9626372992971</v>
      </c>
    </row>
    <row r="193" spans="1:8">
      <c r="A193" s="43" t="s">
        <v>35</v>
      </c>
      <c r="B193" s="43">
        <v>89</v>
      </c>
      <c r="C193" s="49" t="str">
        <f t="shared" si="6"/>
        <v>CO-89</v>
      </c>
      <c r="D193" s="93">
        <f t="shared" si="9"/>
        <v>7551.6647960000009</v>
      </c>
      <c r="E193" s="93">
        <f t="shared" si="8"/>
        <v>7381.16</v>
      </c>
      <c r="F193" s="93">
        <v>7381.162408108521</v>
      </c>
      <c r="G193" s="93">
        <v>7148.1332637115256</v>
      </c>
      <c r="H193" s="53">
        <v>6873.2050612610819</v>
      </c>
    </row>
    <row r="194" spans="1:8">
      <c r="A194" s="43" t="s">
        <v>35</v>
      </c>
      <c r="B194" s="43">
        <v>90</v>
      </c>
      <c r="C194" s="49" t="str">
        <f t="shared" si="6"/>
        <v>CO-90</v>
      </c>
      <c r="D194" s="93">
        <f t="shared" si="9"/>
        <v>7626.4943300000014</v>
      </c>
      <c r="E194" s="93">
        <f t="shared" si="8"/>
        <v>7454.3</v>
      </c>
      <c r="F194" s="93">
        <v>7454.3032855632173</v>
      </c>
      <c r="G194" s="93">
        <v>7218.9650257245958</v>
      </c>
      <c r="H194" s="53">
        <v>6941.3125247351882</v>
      </c>
    </row>
    <row r="195" spans="1:8">
      <c r="A195" s="43" t="s">
        <v>35</v>
      </c>
      <c r="B195" s="43">
        <v>91</v>
      </c>
      <c r="C195" s="49" t="str">
        <f t="shared" si="6"/>
        <v>CO-91</v>
      </c>
      <c r="D195" s="93">
        <f t="shared" si="9"/>
        <v>7702.4390430000003</v>
      </c>
      <c r="E195" s="93">
        <f t="shared" si="8"/>
        <v>7528.53</v>
      </c>
      <c r="F195" s="93">
        <v>7528.5308274829549</v>
      </c>
      <c r="G195" s="93">
        <v>7290.8491453447177</v>
      </c>
      <c r="H195" s="53">
        <v>7010.4318705237665</v>
      </c>
    </row>
    <row r="196" spans="1:8">
      <c r="A196" s="43" t="s">
        <v>35</v>
      </c>
      <c r="B196" s="43">
        <v>92</v>
      </c>
      <c r="C196" s="49" t="str">
        <f t="shared" si="6"/>
        <v>CO-92</v>
      </c>
      <c r="D196" s="93">
        <f t="shared" si="9"/>
        <v>7778.4962970000006</v>
      </c>
      <c r="E196" s="93">
        <f t="shared" si="8"/>
        <v>7602.87</v>
      </c>
      <c r="F196" s="93">
        <v>7602.8658417124225</v>
      </c>
      <c r="G196" s="93">
        <v>7362.8373442886141</v>
      </c>
      <c r="H196" s="53">
        <v>7079.6512925852057</v>
      </c>
    </row>
    <row r="197" spans="1:8">
      <c r="A197" s="43" t="s">
        <v>35</v>
      </c>
      <c r="B197" s="43">
        <v>93</v>
      </c>
      <c r="C197" s="49" t="str">
        <f t="shared" ref="C197:C208" si="10">CONCATENATE(A197,"-",B197)</f>
        <v>CO-93</v>
      </c>
      <c r="D197" s="93">
        <f t="shared" si="9"/>
        <v>7856.9885290000011</v>
      </c>
      <c r="E197" s="93">
        <f t="shared" ref="E197:E208" si="11">ROUND(F197,2)</f>
        <v>7679.59</v>
      </c>
      <c r="F197" s="93">
        <v>7679.58912949143</v>
      </c>
      <c r="G197" s="93">
        <v>7437.138417094161</v>
      </c>
      <c r="H197" s="53">
        <v>7151.0946318213082</v>
      </c>
    </row>
    <row r="198" spans="1:8">
      <c r="A198" s="43" t="s">
        <v>35</v>
      </c>
      <c r="B198" s="43">
        <v>94</v>
      </c>
      <c r="C198" s="49" t="str">
        <f t="shared" si="10"/>
        <v>CO-94</v>
      </c>
      <c r="D198" s="93">
        <f t="shared" si="9"/>
        <v>7934.2632720000011</v>
      </c>
      <c r="E198" s="93">
        <f t="shared" si="11"/>
        <v>7755.12</v>
      </c>
      <c r="F198" s="93">
        <v>7755.1182804956679</v>
      </c>
      <c r="G198" s="93">
        <v>7510.2830529688827</v>
      </c>
      <c r="H198" s="53">
        <v>7221.4260124700795</v>
      </c>
    </row>
    <row r="199" spans="1:8">
      <c r="A199" s="43" t="s">
        <v>35</v>
      </c>
      <c r="B199" s="43">
        <v>95</v>
      </c>
      <c r="C199" s="49" t="str">
        <f t="shared" si="10"/>
        <v>CO-95</v>
      </c>
      <c r="D199" s="93">
        <f t="shared" si="9"/>
        <v>8013.9832240000005</v>
      </c>
      <c r="E199" s="93">
        <f t="shared" si="11"/>
        <v>7833.04</v>
      </c>
      <c r="F199" s="93">
        <v>7833.0357050494467</v>
      </c>
      <c r="G199" s="93">
        <v>7585.7405627052558</v>
      </c>
      <c r="H199" s="53">
        <v>7293.981310293515</v>
      </c>
    </row>
    <row r="200" spans="1:8">
      <c r="A200" s="43" t="s">
        <v>35</v>
      </c>
      <c r="B200" s="43">
        <v>96</v>
      </c>
      <c r="C200" s="49" t="str">
        <f t="shared" si="10"/>
        <v>CO-96</v>
      </c>
      <c r="D200" s="93">
        <f t="shared" si="9"/>
        <v>8095.0229750000008</v>
      </c>
      <c r="E200" s="93">
        <f t="shared" si="11"/>
        <v>7912.25</v>
      </c>
      <c r="F200" s="93">
        <v>7912.2547386877259</v>
      </c>
      <c r="G200" s="93">
        <v>7662.4585886962295</v>
      </c>
      <c r="H200" s="53">
        <v>7367.7486429771434</v>
      </c>
    </row>
    <row r="201" spans="1:8">
      <c r="A201" s="43" t="s">
        <v>35</v>
      </c>
      <c r="B201" s="43">
        <v>97</v>
      </c>
      <c r="C201" s="49" t="str">
        <f t="shared" si="10"/>
        <v>CO-97</v>
      </c>
      <c r="D201" s="93">
        <f t="shared" si="9"/>
        <v>8174.7429270000011</v>
      </c>
      <c r="E201" s="93">
        <f t="shared" si="11"/>
        <v>7990.17</v>
      </c>
      <c r="F201" s="93">
        <v>7990.1721632415047</v>
      </c>
      <c r="G201" s="93">
        <v>7737.9160984326018</v>
      </c>
      <c r="H201" s="53">
        <v>7440.3039408005779</v>
      </c>
    </row>
    <row r="202" spans="1:8">
      <c r="A202" s="43" t="s">
        <v>35</v>
      </c>
      <c r="B202" s="43">
        <v>98</v>
      </c>
      <c r="C202" s="49" t="str">
        <f t="shared" si="10"/>
        <v>CO-98</v>
      </c>
      <c r="D202" s="93">
        <f t="shared" si="9"/>
        <v>8257.0001670000001</v>
      </c>
      <c r="E202" s="93">
        <f t="shared" si="11"/>
        <v>8070.57</v>
      </c>
      <c r="F202" s="93">
        <v>8070.5733922868067</v>
      </c>
      <c r="G202" s="93">
        <v>7815.7789969850928</v>
      </c>
      <c r="H202" s="53">
        <v>7515.1721124856658</v>
      </c>
    </row>
    <row r="203" spans="1:8">
      <c r="A203" s="43" t="s">
        <v>35</v>
      </c>
      <c r="B203" s="43">
        <v>99</v>
      </c>
      <c r="C203" s="49" t="str">
        <f t="shared" si="10"/>
        <v>CO-99</v>
      </c>
      <c r="D203" s="93">
        <f t="shared" si="9"/>
        <v>8339.257407000001</v>
      </c>
      <c r="E203" s="93">
        <f t="shared" si="11"/>
        <v>8150.97</v>
      </c>
      <c r="F203" s="93">
        <v>8150.9746213321077</v>
      </c>
      <c r="G203" s="93">
        <v>7893.641895537583</v>
      </c>
      <c r="H203" s="53">
        <v>7590.0402841707528</v>
      </c>
    </row>
    <row r="204" spans="1:8">
      <c r="A204" s="43" t="s">
        <v>35</v>
      </c>
      <c r="B204" s="43">
        <v>100</v>
      </c>
      <c r="C204" s="49" t="str">
        <f t="shared" si="10"/>
        <v>CO-100</v>
      </c>
      <c r="D204" s="93">
        <f t="shared" si="9"/>
        <v>8423.9803180000017</v>
      </c>
      <c r="E204" s="93">
        <f t="shared" si="11"/>
        <v>8233.7800000000007</v>
      </c>
      <c r="F204" s="93">
        <v>8233.7760652946981</v>
      </c>
      <c r="G204" s="93">
        <v>7973.8292323210326</v>
      </c>
      <c r="H204" s="53">
        <v>7667.1434926163774</v>
      </c>
    </row>
    <row r="205" spans="1:8">
      <c r="A205" s="43" t="s">
        <v>35</v>
      </c>
      <c r="B205" s="43">
        <v>101</v>
      </c>
      <c r="C205" s="49" t="str">
        <f t="shared" si="10"/>
        <v>CO-101</v>
      </c>
      <c r="D205" s="93">
        <f t="shared" si="9"/>
        <v>8508.7748460000003</v>
      </c>
      <c r="E205" s="93">
        <f t="shared" si="11"/>
        <v>8316.66</v>
      </c>
      <c r="F205" s="93">
        <v>8316.6610988315206</v>
      </c>
      <c r="G205" s="93">
        <v>8054.0975196896388</v>
      </c>
      <c r="H205" s="53">
        <v>7744.3245381631141</v>
      </c>
    </row>
    <row r="206" spans="1:8">
      <c r="A206" s="43" t="s">
        <v>35</v>
      </c>
      <c r="B206" s="43">
        <v>102</v>
      </c>
      <c r="C206" s="49" t="str">
        <f t="shared" si="10"/>
        <v>CO-102</v>
      </c>
      <c r="D206" s="93">
        <f t="shared" si="9"/>
        <v>8592.270037000002</v>
      </c>
      <c r="E206" s="93">
        <f t="shared" si="11"/>
        <v>8398.27</v>
      </c>
      <c r="F206" s="93">
        <v>8398.2684060193424</v>
      </c>
      <c r="G206" s="93">
        <v>8133.1284195422641</v>
      </c>
      <c r="H206" s="53">
        <v>7820.3157880214076</v>
      </c>
    </row>
    <row r="207" spans="1:8">
      <c r="A207" s="43" t="s">
        <v>35</v>
      </c>
      <c r="B207" s="43">
        <v>103</v>
      </c>
      <c r="C207" s="49" t="str">
        <f t="shared" si="10"/>
        <v>CO-103</v>
      </c>
      <c r="D207" s="93">
        <f t="shared" si="9"/>
        <v>8678.1899750000011</v>
      </c>
      <c r="E207" s="93">
        <f t="shared" si="11"/>
        <v>8482.25</v>
      </c>
      <c r="F207" s="93">
        <v>8482.2520453889538</v>
      </c>
      <c r="G207" s="93">
        <v>8214.460628887231</v>
      </c>
      <c r="H207" s="53">
        <v>7898.5198354684917</v>
      </c>
    </row>
    <row r="208" spans="1:8">
      <c r="A208" s="43" t="s">
        <v>35</v>
      </c>
      <c r="B208" s="43">
        <v>104</v>
      </c>
      <c r="C208" s="49" t="str">
        <f t="shared" si="10"/>
        <v>CO-104</v>
      </c>
      <c r="D208" s="93">
        <f t="shared" si="9"/>
        <v>8765.4501740000014</v>
      </c>
      <c r="E208" s="93">
        <f t="shared" si="11"/>
        <v>8567.5400000000009</v>
      </c>
      <c r="F208" s="93">
        <v>8567.5372938430683</v>
      </c>
      <c r="G208" s="93">
        <v>8297.0533544867994</v>
      </c>
      <c r="H208" s="53">
        <v>7977.9359177757688</v>
      </c>
    </row>
    <row r="210" spans="1:8">
      <c r="D210" s="43"/>
      <c r="E210" s="43"/>
      <c r="F210" s="43"/>
      <c r="G210" s="43"/>
      <c r="H210" s="43"/>
    </row>
    <row r="211" spans="1:8">
      <c r="A211" s="43" t="s">
        <v>82</v>
      </c>
      <c r="B211" s="43">
        <v>1</v>
      </c>
      <c r="C211" s="49" t="str">
        <f t="shared" ref="C211:C239" si="12">CONCATENATE(A211,"-",B211)</f>
        <v>AM-1</v>
      </c>
      <c r="D211" s="93">
        <f t="shared" ref="D211:D212" si="13">+E211*102.31%</f>
        <v>0</v>
      </c>
      <c r="E211" s="93">
        <f t="shared" ref="E211:E239" si="14">ROUND(F211,2)</f>
        <v>0</v>
      </c>
      <c r="F211" s="93">
        <v>0</v>
      </c>
      <c r="G211" s="98">
        <v>0</v>
      </c>
      <c r="H211" s="53">
        <v>0</v>
      </c>
    </row>
    <row r="212" spans="1:8">
      <c r="A212" s="43" t="s">
        <v>82</v>
      </c>
      <c r="B212" s="43">
        <v>2</v>
      </c>
      <c r="C212" s="49" t="str">
        <f t="shared" si="12"/>
        <v>AM-2</v>
      </c>
      <c r="D212" s="93">
        <f t="shared" si="13"/>
        <v>19823.534445000005</v>
      </c>
      <c r="E212" s="93">
        <f t="shared" si="14"/>
        <v>19375.95</v>
      </c>
      <c r="F212" s="93">
        <v>19375.946425229256</v>
      </c>
      <c r="G212" s="93">
        <v>18764.232447442628</v>
      </c>
      <c r="H212" s="53">
        <v>18042.531199464065</v>
      </c>
    </row>
    <row r="213" spans="1:8">
      <c r="A213" s="43" t="s">
        <v>82</v>
      </c>
      <c r="B213" s="43">
        <v>4</v>
      </c>
      <c r="C213" s="49" t="str">
        <f t="shared" si="12"/>
        <v>AM-4</v>
      </c>
      <c r="D213" s="93">
        <v>6636</v>
      </c>
      <c r="E213" s="93">
        <f t="shared" si="14"/>
        <v>6486.02</v>
      </c>
      <c r="F213" s="93">
        <v>6486.0164677845269</v>
      </c>
      <c r="G213" s="93">
        <v>6281.2477898358775</v>
      </c>
      <c r="H213" s="53">
        <v>6039.6613363806509</v>
      </c>
    </row>
    <row r="214" spans="1:8">
      <c r="A214" s="43" t="s">
        <v>82</v>
      </c>
      <c r="B214" s="43">
        <v>5</v>
      </c>
      <c r="C214" s="49" t="str">
        <f t="shared" si="12"/>
        <v>AM-5</v>
      </c>
      <c r="D214" s="93">
        <v>7106</v>
      </c>
      <c r="E214" s="93">
        <f t="shared" si="14"/>
        <v>6946.79</v>
      </c>
      <c r="F214" s="93">
        <v>6946.7875630762564</v>
      </c>
      <c r="G214" s="93">
        <v>6727.4719766378621</v>
      </c>
      <c r="H214" s="53">
        <v>6468.7230544594822</v>
      </c>
    </row>
    <row r="215" spans="1:8">
      <c r="A215" s="43" t="s">
        <v>82</v>
      </c>
      <c r="B215" s="43">
        <v>6</v>
      </c>
      <c r="C215" s="49" t="str">
        <f t="shared" si="12"/>
        <v>AM-6</v>
      </c>
      <c r="D215" s="93">
        <v>7592</v>
      </c>
      <c r="E215" s="93">
        <f t="shared" si="14"/>
        <v>7420.97</v>
      </c>
      <c r="F215" s="93">
        <v>7420.9677194214064</v>
      </c>
      <c r="G215" s="93">
        <v>7186.681889813487</v>
      </c>
      <c r="H215" s="53">
        <v>6910.2710478975832</v>
      </c>
    </row>
    <row r="216" spans="1:8">
      <c r="A216" s="43" t="s">
        <v>82</v>
      </c>
      <c r="B216" s="43">
        <v>7</v>
      </c>
      <c r="C216" s="49" t="str">
        <f t="shared" si="12"/>
        <v>AM-7</v>
      </c>
      <c r="D216" s="93">
        <v>8065</v>
      </c>
      <c r="E216" s="93">
        <f t="shared" si="14"/>
        <v>7881.75</v>
      </c>
      <c r="F216" s="93">
        <v>7881.7507338785172</v>
      </c>
      <c r="G216" s="93">
        <v>7632.9176194833599</v>
      </c>
      <c r="H216" s="53">
        <v>7339.3438648878455</v>
      </c>
    </row>
    <row r="217" spans="1:8">
      <c r="A217" s="43" t="s">
        <v>82</v>
      </c>
      <c r="B217" s="43">
        <v>8</v>
      </c>
      <c r="C217" s="49" t="str">
        <f t="shared" si="12"/>
        <v>AM-8</v>
      </c>
      <c r="D217" s="93">
        <v>8533</v>
      </c>
      <c r="E217" s="93">
        <f t="shared" si="14"/>
        <v>8341.33</v>
      </c>
      <c r="F217" s="93">
        <v>8341.3299126321635</v>
      </c>
      <c r="G217" s="93">
        <v>8077.9875194965762</v>
      </c>
      <c r="H217" s="53">
        <v>7767.2956918236305</v>
      </c>
    </row>
    <row r="218" spans="1:8">
      <c r="A218" s="43" t="s">
        <v>82</v>
      </c>
      <c r="B218" s="43">
        <v>9</v>
      </c>
      <c r="C218" s="49" t="str">
        <f t="shared" si="12"/>
        <v>AM-9</v>
      </c>
      <c r="D218" s="93">
        <v>9014</v>
      </c>
      <c r="E218" s="93">
        <f t="shared" si="14"/>
        <v>8809.36</v>
      </c>
      <c r="F218" s="93">
        <v>8809.3597796408103</v>
      </c>
      <c r="G218" s="93">
        <v>8531.2413128421558</v>
      </c>
      <c r="H218" s="53">
        <v>8203.1166469636119</v>
      </c>
    </row>
    <row r="219" spans="1:8">
      <c r="A219" s="43" t="s">
        <v>82</v>
      </c>
      <c r="B219" s="43">
        <v>10</v>
      </c>
      <c r="C219" s="49" t="str">
        <f t="shared" si="12"/>
        <v>AM-10</v>
      </c>
      <c r="D219" s="93">
        <v>9486</v>
      </c>
      <c r="E219" s="93">
        <f t="shared" si="14"/>
        <v>9271.32</v>
      </c>
      <c r="F219" s="93">
        <v>9271.322791470624</v>
      </c>
      <c r="G219" s="93">
        <v>8978.6197864329115</v>
      </c>
      <c r="H219" s="53">
        <v>8633.2882561854913</v>
      </c>
    </row>
    <row r="220" spans="1:8">
      <c r="A220" s="43" t="s">
        <v>82</v>
      </c>
      <c r="B220" s="43">
        <v>11</v>
      </c>
      <c r="C220" s="49" t="str">
        <f t="shared" si="12"/>
        <v>AM-11</v>
      </c>
      <c r="D220" s="93">
        <v>9960</v>
      </c>
      <c r="E220" s="93">
        <f t="shared" si="14"/>
        <v>9734.58</v>
      </c>
      <c r="F220" s="93">
        <v>9734.5849923269416</v>
      </c>
      <c r="G220" s="93">
        <v>9427.2564326234187</v>
      </c>
      <c r="H220" s="53">
        <v>9064.6696467532875</v>
      </c>
    </row>
    <row r="221" spans="1:8">
      <c r="A221" s="43" t="s">
        <v>82</v>
      </c>
      <c r="B221" s="43">
        <v>12</v>
      </c>
      <c r="C221" s="49" t="str">
        <f t="shared" si="12"/>
        <v>AM-12</v>
      </c>
      <c r="D221" s="93">
        <v>10432</v>
      </c>
      <c r="E221" s="93">
        <f t="shared" si="14"/>
        <v>10195.36</v>
      </c>
      <c r="F221" s="93">
        <v>10195.356087618673</v>
      </c>
      <c r="G221" s="93">
        <v>9873.4806194254052</v>
      </c>
      <c r="H221" s="53">
        <v>9493.7313648321197</v>
      </c>
    </row>
    <row r="222" spans="1:8">
      <c r="A222" s="43" t="s">
        <v>82</v>
      </c>
      <c r="B222" s="43">
        <v>13</v>
      </c>
      <c r="C222" s="49" t="str">
        <f t="shared" si="12"/>
        <v>AM-13</v>
      </c>
      <c r="D222" s="93">
        <v>10895</v>
      </c>
      <c r="E222" s="93">
        <f t="shared" si="14"/>
        <v>10649.98</v>
      </c>
      <c r="F222" s="93">
        <v>10649.976893573896</v>
      </c>
      <c r="G222" s="93">
        <v>10313.748686397343</v>
      </c>
      <c r="H222" s="53">
        <v>9917.0660446128295</v>
      </c>
    </row>
    <row r="223" spans="1:8">
      <c r="A223" s="43" t="s">
        <v>82</v>
      </c>
      <c r="B223" s="43">
        <v>14</v>
      </c>
      <c r="C223" s="49" t="str">
        <f t="shared" si="12"/>
        <v>AM-14</v>
      </c>
      <c r="D223" s="93">
        <v>11373</v>
      </c>
      <c r="E223" s="93">
        <f t="shared" si="14"/>
        <v>11116.91</v>
      </c>
      <c r="F223" s="93">
        <v>11116.91019736751</v>
      </c>
      <c r="G223" s="93">
        <v>10765.94053589726</v>
      </c>
      <c r="H223" s="53">
        <v>10351.865899901211</v>
      </c>
    </row>
    <row r="224" spans="1:8">
      <c r="A224" s="43" t="s">
        <v>82</v>
      </c>
      <c r="B224" s="43">
        <v>15</v>
      </c>
      <c r="C224" s="49" t="str">
        <f t="shared" si="12"/>
        <v>AM-15</v>
      </c>
      <c r="D224" s="93">
        <v>11860</v>
      </c>
      <c r="E224" s="93">
        <f t="shared" si="14"/>
        <v>11589.8</v>
      </c>
      <c r="F224" s="93">
        <v>11589.803083851533</v>
      </c>
      <c r="G224" s="93">
        <v>11223.903819341016</v>
      </c>
      <c r="H224" s="53">
        <v>10792.215210904822</v>
      </c>
    </row>
    <row r="225" spans="1:13">
      <c r="A225" s="43" t="s">
        <v>82</v>
      </c>
      <c r="B225" s="43">
        <v>16</v>
      </c>
      <c r="C225" s="49" t="str">
        <f t="shared" si="12"/>
        <v>AM-16</v>
      </c>
      <c r="D225" s="93">
        <v>12327</v>
      </c>
      <c r="E225" s="93">
        <f t="shared" si="14"/>
        <v>12048.09</v>
      </c>
      <c r="F225" s="93">
        <v>12048.094992744051</v>
      </c>
      <c r="G225" s="93">
        <v>11667.727089622362</v>
      </c>
      <c r="H225" s="53">
        <v>11218.968355406118</v>
      </c>
    </row>
    <row r="226" spans="1:13">
      <c r="A226" s="43" t="s">
        <v>82</v>
      </c>
      <c r="B226" s="43">
        <v>17</v>
      </c>
      <c r="C226" s="49" t="str">
        <f t="shared" si="12"/>
        <v>AM-17</v>
      </c>
      <c r="D226" s="93">
        <v>12801</v>
      </c>
      <c r="E226" s="93">
        <f t="shared" si="14"/>
        <v>12511.35</v>
      </c>
      <c r="F226" s="93">
        <v>12511.345274434991</v>
      </c>
      <c r="G226" s="93">
        <v>12116.352192944985</v>
      </c>
      <c r="H226" s="53">
        <v>11650.338647062485</v>
      </c>
    </row>
    <row r="227" spans="1:13">
      <c r="A227" s="43" t="s">
        <v>82</v>
      </c>
      <c r="B227" s="43">
        <v>18</v>
      </c>
      <c r="C227" s="49" t="str">
        <f t="shared" si="12"/>
        <v>AM-18</v>
      </c>
      <c r="D227" s="93">
        <v>13285</v>
      </c>
      <c r="E227" s="93">
        <f t="shared" si="14"/>
        <v>12984.24</v>
      </c>
      <c r="F227" s="93">
        <v>12984.238160919014</v>
      </c>
      <c r="G227" s="93">
        <v>12574.315476388741</v>
      </c>
      <c r="H227" s="53">
        <v>12090.687958066097</v>
      </c>
    </row>
    <row r="228" spans="1:13">
      <c r="A228" s="43" t="s">
        <v>82</v>
      </c>
      <c r="B228" s="43">
        <v>19</v>
      </c>
      <c r="C228" s="49" t="str">
        <f t="shared" si="12"/>
        <v>AM-19</v>
      </c>
      <c r="D228" s="93">
        <v>13743</v>
      </c>
      <c r="E228" s="93">
        <f t="shared" si="14"/>
        <v>13435.28</v>
      </c>
      <c r="F228" s="93">
        <v>13435.283217259994</v>
      </c>
      <c r="G228" s="93">
        <v>13011.120682994377</v>
      </c>
      <c r="H228" s="53">
        <v>12510.692964417669</v>
      </c>
    </row>
    <row r="229" spans="1:13">
      <c r="A229" s="43" t="s">
        <v>82</v>
      </c>
      <c r="B229" s="43">
        <v>20</v>
      </c>
      <c r="C229" s="49" t="str">
        <f t="shared" si="12"/>
        <v>AM-20</v>
      </c>
      <c r="D229" s="93">
        <v>14224</v>
      </c>
      <c r="E229" s="93">
        <f t="shared" si="14"/>
        <v>13902.12</v>
      </c>
      <c r="F229" s="93">
        <v>13902.121167730562</v>
      </c>
      <c r="G229" s="93">
        <v>13463.220189551193</v>
      </c>
      <c r="H229" s="53">
        <v>12945.404028414609</v>
      </c>
    </row>
    <row r="230" spans="1:13">
      <c r="A230" s="43" t="s">
        <v>82</v>
      </c>
      <c r="B230" s="43">
        <v>21</v>
      </c>
      <c r="C230" s="49" t="str">
        <f t="shared" si="12"/>
        <v>AM-21</v>
      </c>
      <c r="D230" s="93">
        <v>14699</v>
      </c>
      <c r="E230" s="93">
        <f t="shared" si="14"/>
        <v>14367.76</v>
      </c>
      <c r="F230" s="93">
        <v>14367.755282497663</v>
      </c>
      <c r="G230" s="93">
        <v>13914.15386645135</v>
      </c>
      <c r="H230" s="53">
        <v>13378.994102357066</v>
      </c>
    </row>
    <row r="231" spans="1:13">
      <c r="A231" s="43" t="s">
        <v>82</v>
      </c>
      <c r="B231" s="43">
        <v>22</v>
      </c>
      <c r="C231" s="49" t="str">
        <f t="shared" si="12"/>
        <v>AM-22</v>
      </c>
      <c r="D231" s="93">
        <v>15168</v>
      </c>
      <c r="E231" s="93">
        <f t="shared" si="14"/>
        <v>14826.15</v>
      </c>
      <c r="F231" s="93">
        <v>14826.154463878611</v>
      </c>
      <c r="G231" s="93">
        <v>14358.081022543687</v>
      </c>
      <c r="H231" s="53">
        <v>13805.847137061237</v>
      </c>
    </row>
    <row r="232" spans="1:13">
      <c r="A232" s="43" t="s">
        <v>82</v>
      </c>
      <c r="B232" s="43">
        <v>23</v>
      </c>
      <c r="C232" s="49" t="str">
        <f t="shared" si="12"/>
        <v>AM-23</v>
      </c>
      <c r="D232" s="93">
        <v>15648</v>
      </c>
      <c r="E232" s="93">
        <f t="shared" si="14"/>
        <v>15295.36</v>
      </c>
      <c r="F232" s="93">
        <v>15295.364328259955</v>
      </c>
      <c r="G232" s="93">
        <v>14812.477559810144</v>
      </c>
      <c r="H232" s="53">
        <v>14242.766884432831</v>
      </c>
    </row>
    <row r="233" spans="1:13">
      <c r="A233" s="43" t="s">
        <v>82</v>
      </c>
      <c r="B233" s="43">
        <v>24</v>
      </c>
      <c r="C233" s="49" t="str">
        <f t="shared" si="12"/>
        <v>AM-24</v>
      </c>
      <c r="D233" s="93">
        <v>16121</v>
      </c>
      <c r="E233" s="93">
        <f t="shared" si="14"/>
        <v>15757.43</v>
      </c>
      <c r="F233" s="93">
        <v>15757.434612578196</v>
      </c>
      <c r="G233" s="93">
        <v>15259.959919211889</v>
      </c>
      <c r="H233" s="53">
        <v>14673.038383857585</v>
      </c>
    </row>
    <row r="234" spans="1:13">
      <c r="A234" s="43" t="s">
        <v>82</v>
      </c>
      <c r="B234" s="43">
        <v>25</v>
      </c>
      <c r="C234" s="49" t="str">
        <f t="shared" si="12"/>
        <v>AM-25</v>
      </c>
      <c r="D234" s="93">
        <v>16595</v>
      </c>
      <c r="E234" s="93">
        <f t="shared" si="14"/>
        <v>16219.4</v>
      </c>
      <c r="F234" s="93">
        <v>16219.397624408008</v>
      </c>
      <c r="G234" s="93">
        <v>15707.338392802641</v>
      </c>
      <c r="H234" s="53">
        <v>15103.209993079463</v>
      </c>
    </row>
    <row r="235" spans="1:13">
      <c r="A235" s="43" t="s">
        <v>82</v>
      </c>
      <c r="B235" s="43">
        <v>26</v>
      </c>
      <c r="C235" s="49" t="str">
        <f t="shared" si="12"/>
        <v>AM-26</v>
      </c>
      <c r="D235" s="93">
        <v>17076</v>
      </c>
      <c r="E235" s="93">
        <f t="shared" si="14"/>
        <v>16688.62</v>
      </c>
      <c r="F235" s="93">
        <v>16688.619407954735</v>
      </c>
      <c r="G235" s="93">
        <v>16161.746472936991</v>
      </c>
      <c r="H235" s="53">
        <v>15540.140839362492</v>
      </c>
    </row>
    <row r="236" spans="1:13">
      <c r="A236" s="43" t="s">
        <v>82</v>
      </c>
      <c r="B236" s="43">
        <v>27</v>
      </c>
      <c r="C236" s="49" t="str">
        <f t="shared" si="12"/>
        <v>AM-27</v>
      </c>
      <c r="D236" s="93">
        <v>17542</v>
      </c>
      <c r="E236" s="93">
        <f t="shared" si="14"/>
        <v>17145.810000000001</v>
      </c>
      <c r="F236" s="93">
        <v>17145.814753632218</v>
      </c>
      <c r="G236" s="93">
        <v>16604.50779937267</v>
      </c>
      <c r="H236" s="53">
        <v>15965.872884012182</v>
      </c>
    </row>
    <row r="237" spans="1:13">
      <c r="A237" s="43" t="s">
        <v>82</v>
      </c>
      <c r="B237" s="43">
        <v>28</v>
      </c>
      <c r="C237" s="49" t="str">
        <f t="shared" si="12"/>
        <v>AM-28</v>
      </c>
      <c r="D237" s="93">
        <v>18017</v>
      </c>
      <c r="E237" s="93">
        <f t="shared" si="14"/>
        <v>17608.98</v>
      </c>
      <c r="F237" s="93">
        <v>17608.981601165495</v>
      </c>
      <c r="G237" s="93">
        <v>17053.05210262008</v>
      </c>
      <c r="H237" s="53">
        <v>16397.16548328854</v>
      </c>
    </row>
    <row r="238" spans="1:13">
      <c r="A238" s="43" t="s">
        <v>82</v>
      </c>
      <c r="B238" s="43">
        <v>29</v>
      </c>
      <c r="C238" s="49" t="str">
        <f t="shared" si="12"/>
        <v>AM-29</v>
      </c>
      <c r="D238" s="93">
        <v>18490</v>
      </c>
      <c r="E238" s="93">
        <f t="shared" si="14"/>
        <v>18073.419999999998</v>
      </c>
      <c r="F238" s="93">
        <v>18073.423799394513</v>
      </c>
      <c r="G238" s="93">
        <v>17502.831492731468</v>
      </c>
      <c r="H238" s="53">
        <v>16829.645666087948</v>
      </c>
    </row>
    <row r="239" spans="1:13">
      <c r="A239" s="43" t="s">
        <v>82</v>
      </c>
      <c r="B239" s="43">
        <v>30</v>
      </c>
      <c r="C239" s="49" t="str">
        <f t="shared" si="12"/>
        <v>AM-30</v>
      </c>
      <c r="D239" s="93">
        <v>19207</v>
      </c>
      <c r="E239" s="93">
        <f t="shared" si="14"/>
        <v>18772.48</v>
      </c>
      <c r="F239" s="93">
        <v>18772.482848979591</v>
      </c>
      <c r="G239" s="93">
        <v>18179.820694343976</v>
      </c>
      <c r="H239" s="53">
        <v>17480.596821484593</v>
      </c>
    </row>
    <row r="240" spans="1:13" s="172" customFormat="1">
      <c r="C240" s="173"/>
      <c r="D240" s="174"/>
      <c r="E240" s="174"/>
      <c r="F240" s="174"/>
      <c r="G240" s="174"/>
      <c r="H240" s="175"/>
      <c r="I240" s="175"/>
      <c r="J240" s="175"/>
      <c r="K240" s="175"/>
      <c r="L240" s="175"/>
      <c r="M240" s="175"/>
    </row>
    <row r="241" spans="1:13" s="172" customFormat="1">
      <c r="C241" s="173"/>
      <c r="D241" s="174"/>
      <c r="E241" s="174"/>
      <c r="F241" s="174"/>
      <c r="G241" s="174"/>
      <c r="H241" s="175"/>
      <c r="I241" s="175"/>
      <c r="J241" s="175"/>
      <c r="K241" s="175"/>
      <c r="L241" s="175"/>
      <c r="M241" s="175"/>
    </row>
    <row r="242" spans="1:13">
      <c r="A242" s="43" t="s">
        <v>83</v>
      </c>
      <c r="B242" s="43">
        <v>1</v>
      </c>
      <c r="C242" s="49" t="str">
        <f t="shared" ref="C242:C275" si="15">CONCATENATE(A242,"-",B242)</f>
        <v>CM-1</v>
      </c>
      <c r="D242" s="93">
        <f t="shared" ref="D242:D243" si="16">+E242*102.31%</f>
        <v>0</v>
      </c>
      <c r="E242" s="93">
        <f t="shared" ref="E242:E270" si="17">ROUND(F242,2)</f>
        <v>0</v>
      </c>
      <c r="F242" s="93">
        <v>0</v>
      </c>
      <c r="G242" s="98">
        <v>0</v>
      </c>
      <c r="H242" s="53">
        <v>0</v>
      </c>
    </row>
    <row r="243" spans="1:13">
      <c r="A243" s="43" t="s">
        <v>83</v>
      </c>
      <c r="B243" s="43">
        <v>2</v>
      </c>
      <c r="C243" s="49" t="str">
        <f t="shared" si="15"/>
        <v>CM-2</v>
      </c>
      <c r="D243" s="93">
        <f t="shared" si="16"/>
        <v>19823.534445000005</v>
      </c>
      <c r="E243" s="93">
        <f t="shared" si="17"/>
        <v>19375.95</v>
      </c>
      <c r="F243" s="93">
        <v>19375.946425229256</v>
      </c>
      <c r="G243" s="93">
        <v>18764.232447442628</v>
      </c>
      <c r="H243" s="53">
        <v>18042.531199464065</v>
      </c>
    </row>
    <row r="244" spans="1:13">
      <c r="A244" s="43" t="s">
        <v>83</v>
      </c>
      <c r="B244" s="43">
        <v>4</v>
      </c>
      <c r="C244" s="49" t="str">
        <f t="shared" si="15"/>
        <v>CM-4</v>
      </c>
      <c r="D244" s="93">
        <v>6636</v>
      </c>
      <c r="E244" s="93">
        <f t="shared" si="17"/>
        <v>6486.02</v>
      </c>
      <c r="F244" s="93">
        <v>6486.0164677845269</v>
      </c>
      <c r="G244" s="93">
        <v>6281.2477898358775</v>
      </c>
      <c r="H244" s="53">
        <v>6039.6613363806509</v>
      </c>
    </row>
    <row r="245" spans="1:13">
      <c r="A245" s="43" t="s">
        <v>83</v>
      </c>
      <c r="B245" s="43">
        <v>5</v>
      </c>
      <c r="C245" s="49" t="str">
        <f t="shared" si="15"/>
        <v>CM-5</v>
      </c>
      <c r="D245" s="93">
        <v>7106</v>
      </c>
      <c r="E245" s="93">
        <f t="shared" si="17"/>
        <v>6946.79</v>
      </c>
      <c r="F245" s="93">
        <v>6946.7875630762564</v>
      </c>
      <c r="G245" s="93">
        <v>6727.4719766378621</v>
      </c>
      <c r="H245" s="53">
        <v>6468.7230544594822</v>
      </c>
    </row>
    <row r="246" spans="1:13">
      <c r="A246" s="43" t="s">
        <v>83</v>
      </c>
      <c r="B246" s="43">
        <v>6</v>
      </c>
      <c r="C246" s="49" t="str">
        <f t="shared" si="15"/>
        <v>CM-6</v>
      </c>
      <c r="D246" s="93">
        <v>7592</v>
      </c>
      <c r="E246" s="93">
        <f t="shared" si="17"/>
        <v>7420.97</v>
      </c>
      <c r="F246" s="93">
        <v>7420.9677194214064</v>
      </c>
      <c r="G246" s="93">
        <v>7186.681889813487</v>
      </c>
      <c r="H246" s="53">
        <v>6910.2710478975832</v>
      </c>
    </row>
    <row r="247" spans="1:13">
      <c r="A247" s="43" t="s">
        <v>83</v>
      </c>
      <c r="B247" s="43">
        <v>7</v>
      </c>
      <c r="C247" s="49" t="str">
        <f t="shared" si="15"/>
        <v>CM-7</v>
      </c>
      <c r="D247" s="93">
        <v>8065</v>
      </c>
      <c r="E247" s="93">
        <f t="shared" si="17"/>
        <v>7881.75</v>
      </c>
      <c r="F247" s="93">
        <v>7881.7507338785172</v>
      </c>
      <c r="G247" s="93">
        <v>7632.9176194833599</v>
      </c>
      <c r="H247" s="53">
        <v>7339.3438648878455</v>
      </c>
    </row>
    <row r="248" spans="1:13">
      <c r="A248" s="43" t="s">
        <v>83</v>
      </c>
      <c r="B248" s="43">
        <v>8</v>
      </c>
      <c r="C248" s="49" t="str">
        <f t="shared" si="15"/>
        <v>CM-8</v>
      </c>
      <c r="D248" s="93">
        <v>8533</v>
      </c>
      <c r="E248" s="93">
        <f t="shared" si="17"/>
        <v>8341.33</v>
      </c>
      <c r="F248" s="93">
        <v>8341.3299126321635</v>
      </c>
      <c r="G248" s="93">
        <v>8077.9875194965762</v>
      </c>
      <c r="H248" s="53">
        <v>7767.2956918236305</v>
      </c>
    </row>
    <row r="249" spans="1:13">
      <c r="A249" s="43" t="s">
        <v>83</v>
      </c>
      <c r="B249" s="43">
        <v>9</v>
      </c>
      <c r="C249" s="49" t="str">
        <f t="shared" si="15"/>
        <v>CM-9</v>
      </c>
      <c r="D249" s="93">
        <v>9014</v>
      </c>
      <c r="E249" s="93">
        <f t="shared" si="17"/>
        <v>8809.36</v>
      </c>
      <c r="F249" s="93">
        <v>8809.3597796408103</v>
      </c>
      <c r="G249" s="93">
        <v>8531.2413128421558</v>
      </c>
      <c r="H249" s="53">
        <v>8203.1166469636119</v>
      </c>
    </row>
    <row r="250" spans="1:13">
      <c r="A250" s="43" t="s">
        <v>83</v>
      </c>
      <c r="B250" s="43">
        <v>10</v>
      </c>
      <c r="C250" s="49" t="str">
        <f t="shared" si="15"/>
        <v>CM-10</v>
      </c>
      <c r="D250" s="93">
        <v>9486</v>
      </c>
      <c r="E250" s="93">
        <f t="shared" si="17"/>
        <v>9271.32</v>
      </c>
      <c r="F250" s="93">
        <v>9271.322791470624</v>
      </c>
      <c r="G250" s="93">
        <v>8978.6197864329115</v>
      </c>
      <c r="H250" s="53">
        <v>8633.2882561854913</v>
      </c>
    </row>
    <row r="251" spans="1:13">
      <c r="A251" s="43" t="s">
        <v>83</v>
      </c>
      <c r="B251" s="43">
        <v>11</v>
      </c>
      <c r="C251" s="49" t="str">
        <f t="shared" si="15"/>
        <v>CM-11</v>
      </c>
      <c r="D251" s="93">
        <v>9960</v>
      </c>
      <c r="E251" s="93">
        <f t="shared" si="17"/>
        <v>9734.58</v>
      </c>
      <c r="F251" s="93">
        <v>9734.5849923269416</v>
      </c>
      <c r="G251" s="93">
        <v>9427.2564326234187</v>
      </c>
      <c r="H251" s="53">
        <v>9064.6696467532875</v>
      </c>
    </row>
    <row r="252" spans="1:13">
      <c r="A252" s="43" t="s">
        <v>83</v>
      </c>
      <c r="B252" s="43">
        <v>12</v>
      </c>
      <c r="C252" s="49" t="str">
        <f t="shared" si="15"/>
        <v>CM-12</v>
      </c>
      <c r="D252" s="93">
        <v>10432</v>
      </c>
      <c r="E252" s="93">
        <f t="shared" si="17"/>
        <v>10195.36</v>
      </c>
      <c r="F252" s="93">
        <v>10195.356087618673</v>
      </c>
      <c r="G252" s="93">
        <v>9873.4806194254052</v>
      </c>
      <c r="H252" s="53">
        <v>9493.7313648321197</v>
      </c>
    </row>
    <row r="253" spans="1:13">
      <c r="A253" s="43" t="s">
        <v>83</v>
      </c>
      <c r="B253" s="43">
        <v>13</v>
      </c>
      <c r="C253" s="49" t="str">
        <f t="shared" si="15"/>
        <v>CM-13</v>
      </c>
      <c r="D253" s="93">
        <v>10895</v>
      </c>
      <c r="E253" s="93">
        <f t="shared" si="17"/>
        <v>10649.98</v>
      </c>
      <c r="F253" s="93">
        <v>10649.976893573896</v>
      </c>
      <c r="G253" s="93">
        <v>10313.748686397343</v>
      </c>
      <c r="H253" s="53">
        <v>9917.0660446128295</v>
      </c>
    </row>
    <row r="254" spans="1:13">
      <c r="A254" s="43" t="s">
        <v>83</v>
      </c>
      <c r="B254" s="43">
        <v>14</v>
      </c>
      <c r="C254" s="49" t="str">
        <f t="shared" si="15"/>
        <v>CM-14</v>
      </c>
      <c r="D254" s="93">
        <v>11373</v>
      </c>
      <c r="E254" s="93">
        <f t="shared" si="17"/>
        <v>11116.91</v>
      </c>
      <c r="F254" s="93">
        <v>11116.91019736751</v>
      </c>
      <c r="G254" s="93">
        <v>10765.94053589726</v>
      </c>
      <c r="H254" s="53">
        <v>10351.865899901211</v>
      </c>
    </row>
    <row r="255" spans="1:13">
      <c r="A255" s="43" t="s">
        <v>83</v>
      </c>
      <c r="B255" s="43">
        <v>15</v>
      </c>
      <c r="C255" s="49" t="str">
        <f t="shared" si="15"/>
        <v>CM-15</v>
      </c>
      <c r="D255" s="93">
        <v>11860</v>
      </c>
      <c r="E255" s="93">
        <f t="shared" si="17"/>
        <v>11589.8</v>
      </c>
      <c r="F255" s="93">
        <v>11589.803083851533</v>
      </c>
      <c r="G255" s="93">
        <v>11223.903819341016</v>
      </c>
      <c r="H255" s="53">
        <v>10792.215210904822</v>
      </c>
    </row>
    <row r="256" spans="1:13">
      <c r="A256" s="43" t="s">
        <v>83</v>
      </c>
      <c r="B256" s="43">
        <v>16</v>
      </c>
      <c r="C256" s="49" t="str">
        <f t="shared" si="15"/>
        <v>CM-16</v>
      </c>
      <c r="D256" s="93">
        <v>12327</v>
      </c>
      <c r="E256" s="93">
        <f t="shared" si="17"/>
        <v>12048.09</v>
      </c>
      <c r="F256" s="93">
        <v>12048.094992744051</v>
      </c>
      <c r="G256" s="93">
        <v>11667.727089622362</v>
      </c>
      <c r="H256" s="53">
        <v>11218.968355406118</v>
      </c>
    </row>
    <row r="257" spans="1:13">
      <c r="A257" s="43" t="s">
        <v>83</v>
      </c>
      <c r="B257" s="43">
        <v>17</v>
      </c>
      <c r="C257" s="49" t="str">
        <f t="shared" si="15"/>
        <v>CM-17</v>
      </c>
      <c r="D257" s="93">
        <v>12801</v>
      </c>
      <c r="E257" s="93">
        <f t="shared" si="17"/>
        <v>12511.35</v>
      </c>
      <c r="F257" s="93">
        <v>12511.345274434991</v>
      </c>
      <c r="G257" s="93">
        <v>12116.352192944985</v>
      </c>
      <c r="H257" s="53">
        <v>11650.338647062485</v>
      </c>
    </row>
    <row r="258" spans="1:13">
      <c r="A258" s="43" t="s">
        <v>83</v>
      </c>
      <c r="B258" s="43">
        <v>18</v>
      </c>
      <c r="C258" s="49" t="str">
        <f t="shared" si="15"/>
        <v>CM-18</v>
      </c>
      <c r="D258" s="93">
        <v>13285</v>
      </c>
      <c r="E258" s="93">
        <f t="shared" si="17"/>
        <v>12984.24</v>
      </c>
      <c r="F258" s="93">
        <v>12984.238160919014</v>
      </c>
      <c r="G258" s="93">
        <v>12574.315476388741</v>
      </c>
      <c r="H258" s="53">
        <v>12090.687958066097</v>
      </c>
    </row>
    <row r="259" spans="1:13">
      <c r="A259" s="43" t="s">
        <v>83</v>
      </c>
      <c r="B259" s="43">
        <v>19</v>
      </c>
      <c r="C259" s="49" t="str">
        <f t="shared" si="15"/>
        <v>CM-19</v>
      </c>
      <c r="D259" s="93">
        <v>13743</v>
      </c>
      <c r="E259" s="93">
        <f t="shared" si="17"/>
        <v>13435.28</v>
      </c>
      <c r="F259" s="93">
        <v>13435.283217259994</v>
      </c>
      <c r="G259" s="93">
        <v>13011.120682994377</v>
      </c>
      <c r="H259" s="53">
        <v>12510.692964417669</v>
      </c>
    </row>
    <row r="260" spans="1:13">
      <c r="A260" s="43" t="s">
        <v>83</v>
      </c>
      <c r="B260" s="43">
        <v>20</v>
      </c>
      <c r="C260" s="49" t="str">
        <f t="shared" si="15"/>
        <v>CM-20</v>
      </c>
      <c r="D260" s="93">
        <v>14224</v>
      </c>
      <c r="E260" s="93">
        <f t="shared" si="17"/>
        <v>13902.12</v>
      </c>
      <c r="F260" s="93">
        <v>13902.121167730562</v>
      </c>
      <c r="G260" s="93">
        <v>13463.220189551193</v>
      </c>
      <c r="H260" s="53">
        <v>12945.404028414609</v>
      </c>
    </row>
    <row r="261" spans="1:13">
      <c r="A261" s="43" t="s">
        <v>83</v>
      </c>
      <c r="B261" s="43">
        <v>21</v>
      </c>
      <c r="C261" s="49" t="str">
        <f t="shared" si="15"/>
        <v>CM-21</v>
      </c>
      <c r="D261" s="93">
        <v>14699</v>
      </c>
      <c r="E261" s="93">
        <f t="shared" si="17"/>
        <v>14367.76</v>
      </c>
      <c r="F261" s="93">
        <v>14367.755282497663</v>
      </c>
      <c r="G261" s="93">
        <v>13914.15386645135</v>
      </c>
      <c r="H261" s="53">
        <v>13378.994102357066</v>
      </c>
    </row>
    <row r="262" spans="1:13">
      <c r="A262" s="43" t="s">
        <v>83</v>
      </c>
      <c r="B262" s="43">
        <v>22</v>
      </c>
      <c r="C262" s="49" t="str">
        <f t="shared" si="15"/>
        <v>CM-22</v>
      </c>
      <c r="D262" s="93">
        <v>15168</v>
      </c>
      <c r="E262" s="93">
        <f t="shared" si="17"/>
        <v>14826.15</v>
      </c>
      <c r="F262" s="93">
        <v>14826.154463878611</v>
      </c>
      <c r="G262" s="93">
        <v>14358.081022543687</v>
      </c>
      <c r="H262" s="53">
        <v>13805.847137061237</v>
      </c>
    </row>
    <row r="263" spans="1:13">
      <c r="A263" s="43" t="s">
        <v>83</v>
      </c>
      <c r="B263" s="43">
        <v>23</v>
      </c>
      <c r="C263" s="49" t="str">
        <f t="shared" si="15"/>
        <v>CM-23</v>
      </c>
      <c r="D263" s="93">
        <v>15648</v>
      </c>
      <c r="E263" s="93">
        <f t="shared" si="17"/>
        <v>15295.36</v>
      </c>
      <c r="F263" s="93">
        <v>15295.364328259955</v>
      </c>
      <c r="G263" s="93">
        <v>14812.477559810144</v>
      </c>
      <c r="H263" s="53">
        <v>14242.766884432831</v>
      </c>
    </row>
    <row r="264" spans="1:13">
      <c r="A264" s="43" t="s">
        <v>83</v>
      </c>
      <c r="B264" s="43">
        <v>24</v>
      </c>
      <c r="C264" s="49" t="str">
        <f t="shared" si="15"/>
        <v>CM-24</v>
      </c>
      <c r="D264" s="93">
        <v>16121</v>
      </c>
      <c r="E264" s="93">
        <f t="shared" si="17"/>
        <v>15757.43</v>
      </c>
      <c r="F264" s="93">
        <v>15757.434612578196</v>
      </c>
      <c r="G264" s="93">
        <v>15259.959919211889</v>
      </c>
      <c r="H264" s="53">
        <v>14673.038383857585</v>
      </c>
    </row>
    <row r="265" spans="1:13">
      <c r="A265" s="43" t="s">
        <v>83</v>
      </c>
      <c r="B265" s="43">
        <v>25</v>
      </c>
      <c r="C265" s="49" t="str">
        <f t="shared" si="15"/>
        <v>CM-25</v>
      </c>
      <c r="D265" s="93">
        <v>16595</v>
      </c>
      <c r="E265" s="93">
        <f t="shared" si="17"/>
        <v>16219.4</v>
      </c>
      <c r="F265" s="93">
        <v>16219.397624408008</v>
      </c>
      <c r="G265" s="93">
        <v>15707.338392802641</v>
      </c>
      <c r="H265" s="53">
        <v>15103.209993079463</v>
      </c>
    </row>
    <row r="266" spans="1:13">
      <c r="A266" s="43" t="s">
        <v>83</v>
      </c>
      <c r="B266" s="43">
        <v>26</v>
      </c>
      <c r="C266" s="49" t="str">
        <f t="shared" si="15"/>
        <v>CM-26</v>
      </c>
      <c r="D266" s="93">
        <v>17076</v>
      </c>
      <c r="E266" s="93">
        <f t="shared" si="17"/>
        <v>16688.62</v>
      </c>
      <c r="F266" s="93">
        <v>16688.619407954735</v>
      </c>
      <c r="G266" s="93">
        <v>16161.746472936991</v>
      </c>
      <c r="H266" s="53">
        <v>15540.140839362492</v>
      </c>
    </row>
    <row r="267" spans="1:13">
      <c r="A267" s="43" t="s">
        <v>83</v>
      </c>
      <c r="B267" s="43">
        <v>27</v>
      </c>
      <c r="C267" s="49" t="str">
        <f t="shared" si="15"/>
        <v>CM-27</v>
      </c>
      <c r="D267" s="93">
        <v>17542</v>
      </c>
      <c r="E267" s="93">
        <f t="shared" si="17"/>
        <v>17145.810000000001</v>
      </c>
      <c r="F267" s="93">
        <v>17145.814753632218</v>
      </c>
      <c r="G267" s="93">
        <v>16604.50779937267</v>
      </c>
      <c r="H267" s="53">
        <v>15965.872884012182</v>
      </c>
    </row>
    <row r="268" spans="1:13">
      <c r="A268" s="43" t="s">
        <v>83</v>
      </c>
      <c r="B268" s="43">
        <v>28</v>
      </c>
      <c r="C268" s="49" t="str">
        <f t="shared" si="15"/>
        <v>CM-28</v>
      </c>
      <c r="D268" s="93">
        <v>18017</v>
      </c>
      <c r="E268" s="93">
        <f t="shared" si="17"/>
        <v>17608.98</v>
      </c>
      <c r="F268" s="93">
        <v>17608.981601165495</v>
      </c>
      <c r="G268" s="93">
        <v>17053.05210262008</v>
      </c>
      <c r="H268" s="53">
        <v>16397.16548328854</v>
      </c>
    </row>
    <row r="269" spans="1:13">
      <c r="A269" s="43" t="s">
        <v>83</v>
      </c>
      <c r="B269" s="43">
        <v>29</v>
      </c>
      <c r="C269" s="49" t="str">
        <f t="shared" si="15"/>
        <v>CM-29</v>
      </c>
      <c r="D269" s="93">
        <v>18490</v>
      </c>
      <c r="E269" s="93">
        <f t="shared" si="17"/>
        <v>18073.419999999998</v>
      </c>
      <c r="F269" s="93">
        <v>18073.423799394513</v>
      </c>
      <c r="G269" s="93">
        <v>17502.831492731468</v>
      </c>
      <c r="H269" s="53">
        <v>16829.645666087948</v>
      </c>
    </row>
    <row r="270" spans="1:13">
      <c r="A270" s="43" t="s">
        <v>83</v>
      </c>
      <c r="B270" s="43">
        <v>30</v>
      </c>
      <c r="C270" s="49" t="str">
        <f t="shared" si="15"/>
        <v>CM-30</v>
      </c>
      <c r="D270" s="93">
        <v>19207</v>
      </c>
      <c r="E270" s="93">
        <f t="shared" si="17"/>
        <v>18772.48</v>
      </c>
      <c r="F270" s="93">
        <v>18772.482848979591</v>
      </c>
      <c r="G270" s="93">
        <v>18179.820694343976</v>
      </c>
      <c r="H270" s="53">
        <v>17480.596821484593</v>
      </c>
    </row>
    <row r="271" spans="1:13" s="172" customFormat="1">
      <c r="C271" s="173"/>
      <c r="D271" s="174"/>
      <c r="E271" s="174"/>
      <c r="F271" s="174"/>
      <c r="G271" s="174"/>
      <c r="H271" s="175"/>
      <c r="I271" s="175"/>
      <c r="J271" s="175"/>
      <c r="K271" s="175"/>
      <c r="L271" s="175"/>
      <c r="M271" s="175"/>
    </row>
    <row r="272" spans="1:13" s="172" customFormat="1">
      <c r="C272" s="173"/>
      <c r="D272" s="174"/>
      <c r="E272" s="174"/>
      <c r="F272" s="174"/>
      <c r="G272" s="174"/>
      <c r="H272" s="175"/>
      <c r="I272" s="175"/>
      <c r="J272" s="175"/>
      <c r="K272" s="175"/>
      <c r="L272" s="175"/>
      <c r="M272" s="175"/>
    </row>
    <row r="273" spans="1:9">
      <c r="A273" s="43" t="s">
        <v>77</v>
      </c>
      <c r="B273" s="43">
        <v>5</v>
      </c>
      <c r="C273" s="49" t="str">
        <f t="shared" si="15"/>
        <v>MT-5</v>
      </c>
      <c r="D273" s="93">
        <v>6636</v>
      </c>
      <c r="E273" s="93">
        <f t="shared" ref="E273:E275" si="18">ROUND(F273,2)</f>
        <v>6486</v>
      </c>
      <c r="F273" s="93">
        <v>6486</v>
      </c>
      <c r="G273" s="93"/>
      <c r="H273" s="53"/>
      <c r="I273" s="53" t="s">
        <v>79</v>
      </c>
    </row>
    <row r="274" spans="1:9">
      <c r="A274" s="43" t="s">
        <v>77</v>
      </c>
      <c r="B274" s="43">
        <v>9</v>
      </c>
      <c r="C274" s="49" t="str">
        <f t="shared" si="15"/>
        <v>MT-9</v>
      </c>
      <c r="D274" s="93">
        <v>8533</v>
      </c>
      <c r="E274" s="93">
        <f t="shared" si="18"/>
        <v>8340</v>
      </c>
      <c r="F274" s="93">
        <v>8340</v>
      </c>
      <c r="G274" s="93"/>
      <c r="H274" s="53"/>
      <c r="I274" s="53" t="s">
        <v>79</v>
      </c>
    </row>
    <row r="275" spans="1:9">
      <c r="A275" s="43" t="s">
        <v>77</v>
      </c>
      <c r="B275" s="43">
        <v>13</v>
      </c>
      <c r="C275" s="43" t="str">
        <f t="shared" si="15"/>
        <v>MT-13</v>
      </c>
      <c r="D275" s="93">
        <v>10432</v>
      </c>
      <c r="E275" s="93">
        <f t="shared" si="18"/>
        <v>10196</v>
      </c>
      <c r="F275" s="93">
        <v>10196</v>
      </c>
      <c r="G275" s="93"/>
      <c r="I275" s="53" t="s">
        <v>79</v>
      </c>
    </row>
    <row r="277" spans="1:9">
      <c r="B277" s="43" t="s">
        <v>8</v>
      </c>
    </row>
    <row r="278" spans="1:9">
      <c r="A278" s="43" t="s">
        <v>34</v>
      </c>
      <c r="B278" s="43">
        <v>34</v>
      </c>
      <c r="C278" s="49" t="str">
        <f t="shared" ref="C278:C335" si="19">CONCATENATE(A278,"-",B278)</f>
        <v>UB-34</v>
      </c>
      <c r="D278" s="93">
        <f>ROUND(E278,2)*102.31%</f>
        <v>3917.3578210000005</v>
      </c>
      <c r="E278" s="93">
        <f t="shared" ref="E278:E335" si="20">ROUND(F278,2)</f>
        <v>3828.91</v>
      </c>
      <c r="F278" s="93">
        <v>3828.9147045559539</v>
      </c>
      <c r="G278" s="93">
        <v>3708.0328341622644</v>
      </c>
      <c r="H278" s="53">
        <v>3565.4161866944851</v>
      </c>
    </row>
    <row r="279" spans="1:9">
      <c r="A279" s="43" t="s">
        <v>34</v>
      </c>
      <c r="B279" s="43">
        <v>35</v>
      </c>
      <c r="C279" s="49" t="str">
        <f t="shared" si="19"/>
        <v>UB-35</v>
      </c>
      <c r="D279" s="93">
        <f t="shared" ref="D279:D335" si="21">ROUND(E279,2)*102.31%</f>
        <v>3959.1719180000005</v>
      </c>
      <c r="E279" s="93">
        <f t="shared" si="20"/>
        <v>3869.78</v>
      </c>
      <c r="F279" s="93">
        <v>3869.776238702003</v>
      </c>
      <c r="G279" s="93">
        <v>3747.6043373058328</v>
      </c>
      <c r="H279" s="53">
        <v>3603.465708947916</v>
      </c>
    </row>
    <row r="280" spans="1:9">
      <c r="A280" s="43" t="s">
        <v>34</v>
      </c>
      <c r="B280" s="43">
        <v>36</v>
      </c>
      <c r="C280" s="49" t="str">
        <f t="shared" si="19"/>
        <v>UB-36</v>
      </c>
      <c r="D280" s="93">
        <f t="shared" si="21"/>
        <v>3998.7249640000005</v>
      </c>
      <c r="E280" s="93">
        <f t="shared" si="20"/>
        <v>3908.44</v>
      </c>
      <c r="F280" s="93">
        <v>3908.4411701454023</v>
      </c>
      <c r="G280" s="93">
        <v>3785.0485862341684</v>
      </c>
      <c r="H280" s="53">
        <v>3639.4697944559312</v>
      </c>
    </row>
    <row r="281" spans="1:9">
      <c r="A281" s="43" t="s">
        <v>34</v>
      </c>
      <c r="B281" s="43">
        <v>37</v>
      </c>
      <c r="C281" s="49" t="str">
        <f t="shared" si="19"/>
        <v>UB-37</v>
      </c>
      <c r="D281" s="93">
        <f t="shared" si="21"/>
        <v>4036.1192690000003</v>
      </c>
      <c r="E281" s="93">
        <f t="shared" si="20"/>
        <v>3944.99</v>
      </c>
      <c r="F281" s="93">
        <v>3944.9921667298008</v>
      </c>
      <c r="G281" s="93">
        <v>3820.4456389016086</v>
      </c>
      <c r="H281" s="53">
        <v>3673.5054220207776</v>
      </c>
    </row>
    <row r="282" spans="1:9">
      <c r="A282" s="43" t="s">
        <v>34</v>
      </c>
      <c r="B282" s="43">
        <v>38</v>
      </c>
      <c r="C282" s="49" t="str">
        <f t="shared" si="19"/>
        <v>UB-38</v>
      </c>
      <c r="D282" s="93">
        <f t="shared" si="21"/>
        <v>4084.5323610000005</v>
      </c>
      <c r="E282" s="93">
        <f t="shared" si="20"/>
        <v>3992.31</v>
      </c>
      <c r="F282" s="93">
        <v>3992.3136023723496</v>
      </c>
      <c r="G282" s="93">
        <v>3866.2730993340592</v>
      </c>
      <c r="H282" s="53">
        <v>3717.5702878212105</v>
      </c>
    </row>
    <row r="283" spans="1:9">
      <c r="A283" s="43" t="s">
        <v>34</v>
      </c>
      <c r="B283" s="43">
        <v>39</v>
      </c>
      <c r="C283" s="49" t="str">
        <f t="shared" si="19"/>
        <v>UB-39</v>
      </c>
      <c r="D283" s="93">
        <f t="shared" si="21"/>
        <v>4130.7253260000007</v>
      </c>
      <c r="E283" s="93">
        <f t="shared" si="20"/>
        <v>4037.46</v>
      </c>
      <c r="F283" s="93">
        <v>4037.4620546961482</v>
      </c>
      <c r="G283" s="93">
        <v>3909.9961792525164</v>
      </c>
      <c r="H283" s="53">
        <v>3759.6117108197273</v>
      </c>
    </row>
    <row r="284" spans="1:9">
      <c r="A284" s="43" t="s">
        <v>34</v>
      </c>
      <c r="B284" s="43">
        <v>40</v>
      </c>
      <c r="C284" s="49" t="str">
        <f t="shared" si="19"/>
        <v>UB-40</v>
      </c>
      <c r="D284" s="93">
        <f t="shared" si="21"/>
        <v>4165.8995040000009</v>
      </c>
      <c r="E284" s="93">
        <f t="shared" si="20"/>
        <v>4071.84</v>
      </c>
      <c r="F284" s="93">
        <v>4071.8400679617989</v>
      </c>
      <c r="G284" s="93">
        <v>3943.2888514059646</v>
      </c>
      <c r="H284" s="53">
        <v>3791.623895582658</v>
      </c>
    </row>
    <row r="285" spans="1:9">
      <c r="A285" s="43" t="s">
        <v>34</v>
      </c>
      <c r="B285" s="43">
        <v>41</v>
      </c>
      <c r="C285" s="49" t="str">
        <f t="shared" si="19"/>
        <v>UB-41</v>
      </c>
      <c r="D285" s="93">
        <f t="shared" si="21"/>
        <v>4207.6726770000005</v>
      </c>
      <c r="E285" s="93">
        <f t="shared" si="20"/>
        <v>4112.67</v>
      </c>
      <c r="F285" s="93">
        <v>4112.6661730319965</v>
      </c>
      <c r="G285" s="93">
        <v>3982.826043997673</v>
      </c>
      <c r="H285" s="53">
        <v>3829.6404269208392</v>
      </c>
    </row>
    <row r="286" spans="1:9">
      <c r="A286" s="43" t="s">
        <v>34</v>
      </c>
      <c r="B286" s="43">
        <v>42</v>
      </c>
      <c r="C286" s="49" t="str">
        <f t="shared" si="19"/>
        <v>UB-42</v>
      </c>
      <c r="D286" s="93">
        <f t="shared" si="21"/>
        <v>4242.8775480000004</v>
      </c>
      <c r="E286" s="93">
        <f t="shared" si="20"/>
        <v>4147.08</v>
      </c>
      <c r="F286" s="93">
        <v>4147.0796153734973</v>
      </c>
      <c r="G286" s="93">
        <v>4016.1530267029802</v>
      </c>
      <c r="H286" s="53">
        <v>3861.6856025990191</v>
      </c>
    </row>
    <row r="287" spans="1:9">
      <c r="A287" s="43" t="s">
        <v>34</v>
      </c>
      <c r="B287" s="43">
        <v>43</v>
      </c>
      <c r="C287" s="49" t="str">
        <f t="shared" si="19"/>
        <v>UB-43</v>
      </c>
      <c r="D287" s="93">
        <f t="shared" si="21"/>
        <v>4282.461287000001</v>
      </c>
      <c r="E287" s="93">
        <f t="shared" si="20"/>
        <v>4185.7700000000004</v>
      </c>
      <c r="F287" s="93">
        <v>4185.7681662007953</v>
      </c>
      <c r="G287" s="93">
        <v>4053.6201493325539</v>
      </c>
      <c r="H287" s="53">
        <v>3897.7116820505325</v>
      </c>
    </row>
    <row r="288" spans="1:9">
      <c r="A288" s="43" t="s">
        <v>34</v>
      </c>
      <c r="B288" s="43">
        <v>44</v>
      </c>
      <c r="C288" s="49" t="str">
        <f t="shared" si="19"/>
        <v>UB-44</v>
      </c>
      <c r="D288" s="93">
        <f t="shared" si="21"/>
        <v>4335.2327850000011</v>
      </c>
      <c r="E288" s="93">
        <f t="shared" si="20"/>
        <v>4237.3500000000004</v>
      </c>
      <c r="F288" s="93">
        <v>4237.3529006371955</v>
      </c>
      <c r="G288" s="93">
        <v>4103.5763128386552</v>
      </c>
      <c r="H288" s="53">
        <v>3945.746454652553</v>
      </c>
    </row>
    <row r="289" spans="1:8">
      <c r="A289" s="43" t="s">
        <v>34</v>
      </c>
      <c r="B289" s="43">
        <v>45</v>
      </c>
      <c r="C289" s="49" t="str">
        <f t="shared" si="19"/>
        <v>UB-45</v>
      </c>
      <c r="D289" s="93">
        <f t="shared" si="21"/>
        <v>4374.8676790000009</v>
      </c>
      <c r="E289" s="93">
        <f t="shared" si="20"/>
        <v>4276.09</v>
      </c>
      <c r="F289" s="93">
        <v>4276.0886902322927</v>
      </c>
      <c r="G289" s="93">
        <v>4141.0891828707081</v>
      </c>
      <c r="H289" s="53">
        <v>3981.8165219910652</v>
      </c>
    </row>
    <row r="290" spans="1:8">
      <c r="A290" s="43" t="s">
        <v>34</v>
      </c>
      <c r="B290" s="43">
        <v>46</v>
      </c>
      <c r="C290" s="49" t="str">
        <f t="shared" si="19"/>
        <v>UB-46</v>
      </c>
      <c r="D290" s="93">
        <f t="shared" si="21"/>
        <v>4412.2619840000007</v>
      </c>
      <c r="E290" s="93">
        <f t="shared" si="20"/>
        <v>4312.6400000000003</v>
      </c>
      <c r="F290" s="93">
        <v>4312.6396868166921</v>
      </c>
      <c r="G290" s="93">
        <v>4176.4862355381483</v>
      </c>
      <c r="H290" s="53">
        <v>4015.8521495559121</v>
      </c>
    </row>
    <row r="291" spans="1:8">
      <c r="A291" s="43" t="s">
        <v>34</v>
      </c>
      <c r="B291" s="43">
        <v>47</v>
      </c>
      <c r="C291" s="49" t="str">
        <f t="shared" si="19"/>
        <v>UB-47</v>
      </c>
      <c r="D291" s="93">
        <f t="shared" si="21"/>
        <v>4462.8440480000008</v>
      </c>
      <c r="E291" s="93">
        <f t="shared" si="20"/>
        <v>4362.08</v>
      </c>
      <c r="F291" s="93">
        <v>4362.0750573182422</v>
      </c>
      <c r="G291" s="93">
        <v>4224.3608922314952</v>
      </c>
      <c r="H291" s="53">
        <v>4061.8854732995142</v>
      </c>
    </row>
    <row r="292" spans="1:8">
      <c r="A292" s="43" t="s">
        <v>34</v>
      </c>
      <c r="B292" s="43">
        <v>48</v>
      </c>
      <c r="C292" s="49" t="str">
        <f t="shared" si="19"/>
        <v>UB-48</v>
      </c>
      <c r="D292" s="93">
        <f t="shared" si="21"/>
        <v>4511.2162159999998</v>
      </c>
      <c r="E292" s="93">
        <f t="shared" si="20"/>
        <v>4409.3599999999997</v>
      </c>
      <c r="F292" s="93">
        <v>4409.3610638849404</v>
      </c>
      <c r="G292" s="93">
        <v>4270.1540421120862</v>
      </c>
      <c r="H292" s="53">
        <v>4105.9173481846983</v>
      </c>
    </row>
    <row r="293" spans="1:8">
      <c r="A293" s="43" t="s">
        <v>34</v>
      </c>
      <c r="B293" s="43">
        <v>49</v>
      </c>
      <c r="C293" s="49" t="str">
        <f t="shared" si="19"/>
        <v>UB-49</v>
      </c>
      <c r="D293" s="93">
        <f t="shared" si="21"/>
        <v>4555.2197470000001</v>
      </c>
      <c r="E293" s="93">
        <f t="shared" si="20"/>
        <v>4452.37</v>
      </c>
      <c r="F293" s="93">
        <v>4452.3719619658386</v>
      </c>
      <c r="G293" s="93">
        <v>4311.8070520684087</v>
      </c>
      <c r="H293" s="53">
        <v>4145.9683192965467</v>
      </c>
    </row>
    <row r="294" spans="1:8">
      <c r="A294" s="43" t="s">
        <v>34</v>
      </c>
      <c r="B294" s="43">
        <v>50</v>
      </c>
      <c r="C294" s="49" t="str">
        <f t="shared" si="19"/>
        <v>UB-50</v>
      </c>
      <c r="D294" s="93">
        <f t="shared" si="21"/>
        <v>4596.9929200000006</v>
      </c>
      <c r="E294" s="93">
        <f t="shared" si="20"/>
        <v>4493.2</v>
      </c>
      <c r="F294" s="93">
        <v>4493.1980670360381</v>
      </c>
      <c r="G294" s="93">
        <v>4351.3442446601184</v>
      </c>
      <c r="H294" s="53">
        <v>4183.9848506347289</v>
      </c>
    </row>
    <row r="295" spans="1:8">
      <c r="A295" s="43" t="s">
        <v>34</v>
      </c>
      <c r="B295" s="43">
        <v>51</v>
      </c>
      <c r="C295" s="49" t="str">
        <f t="shared" si="19"/>
        <v>UB-51</v>
      </c>
      <c r="D295" s="93">
        <f t="shared" si="21"/>
        <v>4640.9862200000007</v>
      </c>
      <c r="E295" s="93">
        <f t="shared" si="20"/>
        <v>4536.2</v>
      </c>
      <c r="F295" s="93">
        <v>4536.1971554249867</v>
      </c>
      <c r="G295" s="93">
        <v>4392.9858177658207</v>
      </c>
      <c r="H295" s="53">
        <v>4224.0248247748277</v>
      </c>
    </row>
    <row r="296" spans="1:8">
      <c r="A296" s="43" t="s">
        <v>34</v>
      </c>
      <c r="B296" s="43">
        <v>52</v>
      </c>
      <c r="C296" s="49" t="str">
        <f t="shared" si="19"/>
        <v>UB-52</v>
      </c>
      <c r="D296" s="93">
        <f t="shared" si="21"/>
        <v>4689.3890810000012</v>
      </c>
      <c r="E296" s="93">
        <f t="shared" si="20"/>
        <v>4583.51</v>
      </c>
      <c r="F296" s="93">
        <v>4583.5067813755859</v>
      </c>
      <c r="G296" s="93">
        <v>4438.801841347653</v>
      </c>
      <c r="H296" s="53">
        <v>4268.078693603512</v>
      </c>
    </row>
    <row r="297" spans="1:8">
      <c r="A297" s="43" t="s">
        <v>34</v>
      </c>
      <c r="B297" s="43">
        <v>53</v>
      </c>
      <c r="C297" s="49" t="str">
        <f t="shared" si="19"/>
        <v>UB-53</v>
      </c>
      <c r="D297" s="93">
        <f t="shared" si="21"/>
        <v>4737.802173</v>
      </c>
      <c r="E297" s="93">
        <f t="shared" si="20"/>
        <v>4630.83</v>
      </c>
      <c r="F297" s="93">
        <v>4630.8282170181328</v>
      </c>
      <c r="G297" s="93">
        <v>4484.6293017801017</v>
      </c>
      <c r="H297" s="53">
        <v>4312.143559403944</v>
      </c>
    </row>
    <row r="298" spans="1:8">
      <c r="A298" s="43" t="s">
        <v>34</v>
      </c>
      <c r="B298" s="43">
        <v>54</v>
      </c>
      <c r="C298" s="49" t="str">
        <f t="shared" si="19"/>
        <v>UB-54</v>
      </c>
      <c r="D298" s="93">
        <f t="shared" si="21"/>
        <v>4790.5532090000006</v>
      </c>
      <c r="E298" s="93">
        <f t="shared" si="20"/>
        <v>4682.3900000000003</v>
      </c>
      <c r="F298" s="93">
        <v>4682.3893320706338</v>
      </c>
      <c r="G298" s="93">
        <v>4534.5625915849641</v>
      </c>
      <c r="H298" s="53">
        <v>4360.1563380624657</v>
      </c>
    </row>
    <row r="299" spans="1:8">
      <c r="A299" s="43" t="s">
        <v>34</v>
      </c>
      <c r="B299" s="43">
        <v>55</v>
      </c>
      <c r="C299" s="49" t="str">
        <f t="shared" si="19"/>
        <v>UB-55</v>
      </c>
      <c r="D299" s="93">
        <f t="shared" si="21"/>
        <v>4827.9475140000004</v>
      </c>
      <c r="E299" s="93">
        <f t="shared" si="20"/>
        <v>4718.9399999999996</v>
      </c>
      <c r="F299" s="93">
        <v>4718.9403286550305</v>
      </c>
      <c r="G299" s="93">
        <v>4569.9596442524025</v>
      </c>
      <c r="H299" s="53">
        <v>4394.1919656273103</v>
      </c>
    </row>
    <row r="300" spans="1:8">
      <c r="A300" s="43" t="s">
        <v>34</v>
      </c>
      <c r="B300" s="43">
        <v>56</v>
      </c>
      <c r="C300" s="49" t="str">
        <f t="shared" si="19"/>
        <v>UB-56</v>
      </c>
      <c r="D300" s="93">
        <f t="shared" si="21"/>
        <v>4878.5602710000003</v>
      </c>
      <c r="E300" s="93">
        <f t="shared" si="20"/>
        <v>4768.41</v>
      </c>
      <c r="F300" s="93">
        <v>4768.4111282324311</v>
      </c>
      <c r="G300" s="93">
        <v>4617.868611497609</v>
      </c>
      <c r="H300" s="53">
        <v>4440.2582802861625</v>
      </c>
    </row>
    <row r="301" spans="1:8">
      <c r="A301" s="43" t="s">
        <v>34</v>
      </c>
      <c r="B301" s="43">
        <v>57</v>
      </c>
      <c r="C301" s="49" t="str">
        <f t="shared" si="19"/>
        <v>UB-57</v>
      </c>
      <c r="D301" s="93">
        <f t="shared" si="21"/>
        <v>4931.3215380000001</v>
      </c>
      <c r="E301" s="93">
        <f t="shared" si="20"/>
        <v>4819.9799999999996</v>
      </c>
      <c r="F301" s="93">
        <v>4819.9840529768808</v>
      </c>
      <c r="G301" s="93">
        <v>4667.8133381530906</v>
      </c>
      <c r="H301" s="53">
        <v>4488.2820559164329</v>
      </c>
    </row>
    <row r="302" spans="1:8">
      <c r="A302" s="43" t="s">
        <v>34</v>
      </c>
      <c r="B302" s="43">
        <v>58</v>
      </c>
      <c r="C302" s="49" t="str">
        <f t="shared" si="19"/>
        <v>UB-58</v>
      </c>
      <c r="D302" s="93">
        <f t="shared" si="21"/>
        <v>4977.5042720000001</v>
      </c>
      <c r="E302" s="93">
        <f t="shared" si="20"/>
        <v>4865.12</v>
      </c>
      <c r="F302" s="93">
        <v>4865.1206956087308</v>
      </c>
      <c r="G302" s="93">
        <v>4711.5249812209286</v>
      </c>
      <c r="H302" s="53">
        <v>4530.3124819432005</v>
      </c>
    </row>
    <row r="303" spans="1:8">
      <c r="A303" s="43" t="s">
        <v>34</v>
      </c>
      <c r="B303" s="43">
        <v>59</v>
      </c>
      <c r="C303" s="49" t="str">
        <f t="shared" si="19"/>
        <v>UB-59</v>
      </c>
      <c r="D303" s="93">
        <f t="shared" si="21"/>
        <v>5028.1272600000011</v>
      </c>
      <c r="E303" s="93">
        <f t="shared" si="20"/>
        <v>4914.6000000000004</v>
      </c>
      <c r="F303" s="93">
        <v>4914.6033048780773</v>
      </c>
      <c r="G303" s="93">
        <v>4759.4453853167515</v>
      </c>
      <c r="H303" s="53">
        <v>4576.3897935737996</v>
      </c>
    </row>
    <row r="304" spans="1:8">
      <c r="A304" s="43" t="s">
        <v>34</v>
      </c>
      <c r="B304" s="43">
        <v>60</v>
      </c>
      <c r="C304" s="49" t="str">
        <f t="shared" si="19"/>
        <v>UB-60</v>
      </c>
      <c r="D304" s="93">
        <f t="shared" si="21"/>
        <v>5083.0779610000009</v>
      </c>
      <c r="E304" s="93">
        <f t="shared" si="20"/>
        <v>4968.3100000000004</v>
      </c>
      <c r="F304" s="93">
        <v>4968.3137838654275</v>
      </c>
      <c r="G304" s="93">
        <v>4811.460181934367</v>
      </c>
      <c r="H304" s="53">
        <v>4626.4040210907369</v>
      </c>
    </row>
    <row r="305" spans="1:8">
      <c r="A305" s="43" t="s">
        <v>34</v>
      </c>
      <c r="B305" s="43">
        <v>61</v>
      </c>
      <c r="C305" s="49" t="str">
        <f t="shared" si="19"/>
        <v>UB-61</v>
      </c>
      <c r="D305" s="93">
        <f t="shared" si="21"/>
        <v>5127.0814920000003</v>
      </c>
      <c r="E305" s="93">
        <f t="shared" si="20"/>
        <v>5011.32</v>
      </c>
      <c r="F305" s="93">
        <v>5011.3246819463247</v>
      </c>
      <c r="G305" s="93">
        <v>4853.1131918906885</v>
      </c>
      <c r="H305" s="53">
        <v>4666.4549922025853</v>
      </c>
    </row>
    <row r="306" spans="1:8">
      <c r="A306" s="43" t="s">
        <v>34</v>
      </c>
      <c r="B306" s="43">
        <v>62</v>
      </c>
      <c r="C306" s="49" t="str">
        <f t="shared" si="19"/>
        <v>UB-62</v>
      </c>
      <c r="D306" s="93">
        <f t="shared" si="21"/>
        <v>5184.2625510000007</v>
      </c>
      <c r="E306" s="93">
        <f t="shared" si="20"/>
        <v>5067.21</v>
      </c>
      <c r="F306" s="93">
        <v>5067.2081442524259</v>
      </c>
      <c r="G306" s="93">
        <v>4907.2323690222993</v>
      </c>
      <c r="H306" s="53">
        <v>4718.4926625214412</v>
      </c>
    </row>
    <row r="307" spans="1:8">
      <c r="A307" s="43" t="s">
        <v>34</v>
      </c>
      <c r="B307" s="43">
        <v>63</v>
      </c>
      <c r="C307" s="49" t="str">
        <f t="shared" si="19"/>
        <v>UB-63</v>
      </c>
      <c r="D307" s="93">
        <f t="shared" si="21"/>
        <v>5234.8753080000006</v>
      </c>
      <c r="E307" s="93">
        <f t="shared" si="20"/>
        <v>5116.68</v>
      </c>
      <c r="F307" s="93">
        <v>5116.6789438298219</v>
      </c>
      <c r="G307" s="93">
        <v>4955.1413362675012</v>
      </c>
      <c r="H307" s="53">
        <v>4764.5589771802897</v>
      </c>
    </row>
    <row r="308" spans="1:8">
      <c r="A308" s="43" t="s">
        <v>34</v>
      </c>
      <c r="B308" s="43">
        <v>64</v>
      </c>
      <c r="C308" s="49" t="str">
        <f t="shared" si="19"/>
        <v>UB-64</v>
      </c>
      <c r="D308" s="93">
        <f t="shared" si="21"/>
        <v>5289.8464710000007</v>
      </c>
      <c r="E308" s="93">
        <f t="shared" si="20"/>
        <v>5170.41</v>
      </c>
      <c r="F308" s="93">
        <v>5170.4130422010703</v>
      </c>
      <c r="G308" s="93">
        <v>5007.1790065863552</v>
      </c>
      <c r="H308" s="53">
        <v>4814.5951986407263</v>
      </c>
    </row>
    <row r="309" spans="1:8">
      <c r="A309" s="43" t="s">
        <v>34</v>
      </c>
      <c r="B309" s="43">
        <v>65</v>
      </c>
      <c r="C309" s="49" t="str">
        <f t="shared" si="19"/>
        <v>UB-65</v>
      </c>
      <c r="D309" s="93">
        <f t="shared" si="21"/>
        <v>5331.6401060000007</v>
      </c>
      <c r="E309" s="93">
        <f t="shared" si="20"/>
        <v>5211.26</v>
      </c>
      <c r="F309" s="93">
        <v>5211.2627666551698</v>
      </c>
      <c r="G309" s="93">
        <v>5046.7390728793043</v>
      </c>
      <c r="H309" s="53">
        <v>4852.6337239224076</v>
      </c>
    </row>
    <row r="310" spans="1:8">
      <c r="A310" s="43" t="s">
        <v>34</v>
      </c>
      <c r="B310" s="43">
        <v>66</v>
      </c>
      <c r="C310" s="49" t="str">
        <f t="shared" si="19"/>
        <v>UB-66</v>
      </c>
      <c r="D310" s="93">
        <f t="shared" si="21"/>
        <v>5393.2307260000007</v>
      </c>
      <c r="E310" s="93">
        <f t="shared" si="20"/>
        <v>5271.46</v>
      </c>
      <c r="F310" s="93">
        <v>5271.4567665229188</v>
      </c>
      <c r="G310" s="93">
        <v>5105.0327004870414</v>
      </c>
      <c r="H310" s="53">
        <v>4908.685288929847</v>
      </c>
    </row>
    <row r="311" spans="1:8">
      <c r="A311" s="43" t="s">
        <v>34</v>
      </c>
      <c r="B311" s="43">
        <v>67</v>
      </c>
      <c r="C311" s="49" t="str">
        <f t="shared" si="19"/>
        <v>UB-67</v>
      </c>
      <c r="D311" s="93">
        <f t="shared" si="21"/>
        <v>5446.0533790000009</v>
      </c>
      <c r="E311" s="93">
        <f t="shared" si="20"/>
        <v>5323.09</v>
      </c>
      <c r="F311" s="93">
        <v>5323.0887397271163</v>
      </c>
      <c r="G311" s="93">
        <v>5155.0346113956193</v>
      </c>
      <c r="H311" s="53">
        <v>4956.7640494188645</v>
      </c>
    </row>
    <row r="312" spans="1:8">
      <c r="A312" s="43" t="s">
        <v>34</v>
      </c>
      <c r="B312" s="43">
        <v>68</v>
      </c>
      <c r="C312" s="49" t="str">
        <f t="shared" si="19"/>
        <v>UB-68</v>
      </c>
      <c r="D312" s="93">
        <f t="shared" si="21"/>
        <v>5501.0040800000006</v>
      </c>
      <c r="E312" s="93">
        <f t="shared" si="20"/>
        <v>5376.8</v>
      </c>
      <c r="F312" s="93">
        <v>5376.7992187144655</v>
      </c>
      <c r="G312" s="93">
        <v>5207.0494080132339</v>
      </c>
      <c r="H312" s="53">
        <v>5006.7782769358018</v>
      </c>
    </row>
    <row r="313" spans="1:8">
      <c r="A313" s="43" t="s">
        <v>34</v>
      </c>
      <c r="B313" s="43">
        <v>69</v>
      </c>
      <c r="C313" s="49" t="str">
        <f t="shared" si="19"/>
        <v>UB-69</v>
      </c>
      <c r="D313" s="93">
        <f t="shared" si="21"/>
        <v>5553.8062710000004</v>
      </c>
      <c r="E313" s="93">
        <f t="shared" si="20"/>
        <v>5428.41</v>
      </c>
      <c r="F313" s="93">
        <v>5428.4075725347648</v>
      </c>
      <c r="G313" s="93">
        <v>5257.0284452205742</v>
      </c>
      <c r="H313" s="53">
        <v>5054.835043481321</v>
      </c>
    </row>
    <row r="314" spans="1:8">
      <c r="A314" s="43" t="s">
        <v>34</v>
      </c>
      <c r="B314" s="43">
        <v>70</v>
      </c>
      <c r="C314" s="49" t="str">
        <f t="shared" si="19"/>
        <v>UB-70</v>
      </c>
      <c r="D314" s="93">
        <f t="shared" si="21"/>
        <v>5604.3883350000015</v>
      </c>
      <c r="E314" s="93">
        <f t="shared" si="20"/>
        <v>5477.85</v>
      </c>
      <c r="F314" s="93">
        <v>5477.8547527282644</v>
      </c>
      <c r="G314" s="93">
        <v>5304.9145387645403</v>
      </c>
      <c r="H314" s="53">
        <v>5100.8793641966731</v>
      </c>
    </row>
    <row r="315" spans="1:8">
      <c r="A315" s="43" t="s">
        <v>34</v>
      </c>
      <c r="B315" s="43">
        <v>71</v>
      </c>
      <c r="C315" s="49" t="str">
        <f t="shared" si="19"/>
        <v>UB-71</v>
      </c>
      <c r="D315" s="93">
        <f t="shared" si="21"/>
        <v>5659.3697290000009</v>
      </c>
      <c r="E315" s="93">
        <f t="shared" si="20"/>
        <v>5531.59</v>
      </c>
      <c r="F315" s="93">
        <v>5531.5888510995128</v>
      </c>
      <c r="G315" s="93">
        <v>5356.9522090833943</v>
      </c>
      <c r="H315" s="53">
        <v>5150.9155856571097</v>
      </c>
    </row>
    <row r="316" spans="1:8">
      <c r="A316" s="43" t="s">
        <v>34</v>
      </c>
      <c r="B316" s="43">
        <v>72</v>
      </c>
      <c r="C316" s="49" t="str">
        <f t="shared" si="19"/>
        <v>UB-72</v>
      </c>
      <c r="D316" s="93">
        <f t="shared" si="21"/>
        <v>5720.9501180000007</v>
      </c>
      <c r="E316" s="93">
        <f t="shared" si="20"/>
        <v>5591.78</v>
      </c>
      <c r="F316" s="93">
        <v>5591.7828509672599</v>
      </c>
      <c r="G316" s="93">
        <v>5415.2458366911296</v>
      </c>
      <c r="H316" s="53">
        <v>5206.9671506645473</v>
      </c>
    </row>
    <row r="317" spans="1:8">
      <c r="A317" s="43" t="s">
        <v>34</v>
      </c>
      <c r="B317" s="43">
        <v>73</v>
      </c>
      <c r="C317" s="49" t="str">
        <f t="shared" si="19"/>
        <v>UB-73</v>
      </c>
      <c r="D317" s="93">
        <f t="shared" si="21"/>
        <v>5780.3615350000009</v>
      </c>
      <c r="E317" s="93">
        <f t="shared" si="20"/>
        <v>5649.85</v>
      </c>
      <c r="F317" s="93">
        <v>5649.8511062840589</v>
      </c>
      <c r="G317" s="93">
        <v>5471.4808311873512</v>
      </c>
      <c r="H317" s="53">
        <v>5261.0392607570684</v>
      </c>
    </row>
    <row r="318" spans="1:8">
      <c r="A318" s="43" t="s">
        <v>34</v>
      </c>
      <c r="B318" s="43">
        <v>74</v>
      </c>
      <c r="C318" s="49" t="str">
        <f t="shared" si="19"/>
        <v>UB-74</v>
      </c>
      <c r="D318" s="93">
        <f t="shared" si="21"/>
        <v>5837.522132000001</v>
      </c>
      <c r="E318" s="93">
        <f t="shared" si="20"/>
        <v>5705.72</v>
      </c>
      <c r="F318" s="93">
        <v>5705.7227588982087</v>
      </c>
      <c r="G318" s="93">
        <v>5525.5885714683409</v>
      </c>
      <c r="H318" s="53">
        <v>5313.0659341041737</v>
      </c>
    </row>
    <row r="319" spans="1:8">
      <c r="A319" s="43" t="s">
        <v>34</v>
      </c>
      <c r="B319" s="43">
        <v>75</v>
      </c>
      <c r="C319" s="49" t="str">
        <f t="shared" si="19"/>
        <v>UB-75</v>
      </c>
      <c r="D319" s="93">
        <f t="shared" si="21"/>
        <v>5892.5342190000001</v>
      </c>
      <c r="E319" s="93">
        <f t="shared" si="20"/>
        <v>5759.49</v>
      </c>
      <c r="F319" s="93">
        <v>5759.4922863453066</v>
      </c>
      <c r="G319" s="93">
        <v>5577.6605523390535</v>
      </c>
      <c r="H319" s="53">
        <v>5363.135146479859</v>
      </c>
    </row>
    <row r="320" spans="1:8">
      <c r="A320" s="43" t="s">
        <v>34</v>
      </c>
      <c r="B320" s="43">
        <v>76</v>
      </c>
      <c r="C320" s="49" t="str">
        <f t="shared" si="19"/>
        <v>UB-76</v>
      </c>
      <c r="D320" s="93">
        <f t="shared" si="21"/>
        <v>5958.4934760000006</v>
      </c>
      <c r="E320" s="93">
        <f t="shared" si="20"/>
        <v>5823.96</v>
      </c>
      <c r="F320" s="93">
        <v>5823.9613946988547</v>
      </c>
      <c r="G320" s="93">
        <v>5640.0943198710584</v>
      </c>
      <c r="H320" s="53">
        <v>5423.1676152606333</v>
      </c>
    </row>
    <row r="321" spans="1:8">
      <c r="A321" s="43" t="s">
        <v>34</v>
      </c>
      <c r="B321" s="43">
        <v>77</v>
      </c>
      <c r="C321" s="49" t="str">
        <f t="shared" si="19"/>
        <v>UB-77</v>
      </c>
      <c r="D321" s="93">
        <f t="shared" si="21"/>
        <v>6020.1147890000002</v>
      </c>
      <c r="E321" s="93">
        <f t="shared" si="20"/>
        <v>5884.19</v>
      </c>
      <c r="F321" s="93">
        <v>5884.1908236424524</v>
      </c>
      <c r="G321" s="93">
        <v>5698.4222580306532</v>
      </c>
      <c r="H321" s="53">
        <v>5479.2521711833206</v>
      </c>
    </row>
    <row r="322" spans="1:8">
      <c r="A322" s="43" t="s">
        <v>34</v>
      </c>
      <c r="B322" s="43">
        <v>78</v>
      </c>
      <c r="C322" s="49" t="str">
        <f t="shared" si="19"/>
        <v>UB-78</v>
      </c>
      <c r="D322" s="93">
        <f t="shared" si="21"/>
        <v>6075.06549</v>
      </c>
      <c r="E322" s="93">
        <f t="shared" si="20"/>
        <v>5937.9</v>
      </c>
      <c r="F322" s="93">
        <v>5937.9013026298016</v>
      </c>
      <c r="G322" s="93">
        <v>5750.4370546482687</v>
      </c>
      <c r="H322" s="53">
        <v>5529.2663987002579</v>
      </c>
    </row>
    <row r="323" spans="1:8">
      <c r="A323" s="43" t="s">
        <v>34</v>
      </c>
      <c r="B323" s="43">
        <v>79</v>
      </c>
      <c r="C323" s="49" t="str">
        <f t="shared" si="19"/>
        <v>UB-79</v>
      </c>
      <c r="D323" s="93">
        <f t="shared" si="21"/>
        <v>6138.8455440000007</v>
      </c>
      <c r="E323" s="93">
        <f t="shared" si="20"/>
        <v>6000.24</v>
      </c>
      <c r="F323" s="93">
        <v>6000.2446664324016</v>
      </c>
      <c r="G323" s="93">
        <v>5810.8121890687598</v>
      </c>
      <c r="H323" s="53">
        <v>5587.3194125661148</v>
      </c>
    </row>
    <row r="324" spans="1:8">
      <c r="A324" s="43" t="s">
        <v>34</v>
      </c>
      <c r="B324" s="43">
        <v>80</v>
      </c>
      <c r="C324" s="49" t="str">
        <f t="shared" si="19"/>
        <v>UB-80</v>
      </c>
      <c r="D324" s="93">
        <f t="shared" si="21"/>
        <v>6204.8764180000007</v>
      </c>
      <c r="E324" s="93">
        <f t="shared" si="20"/>
        <v>6064.78</v>
      </c>
      <c r="F324" s="93">
        <v>6064.7846329376489</v>
      </c>
      <c r="G324" s="93">
        <v>5873.3145777044829</v>
      </c>
      <c r="H324" s="53">
        <v>5647.4178631773875</v>
      </c>
    </row>
    <row r="325" spans="1:8">
      <c r="A325" s="43" t="s">
        <v>34</v>
      </c>
      <c r="B325" s="43">
        <v>81</v>
      </c>
      <c r="C325" s="49" t="str">
        <f t="shared" si="19"/>
        <v>UB-81</v>
      </c>
      <c r="D325" s="93">
        <f t="shared" si="21"/>
        <v>6255.4687130000002</v>
      </c>
      <c r="E325" s="93">
        <f t="shared" si="20"/>
        <v>6114.23</v>
      </c>
      <c r="F325" s="93">
        <v>6114.2318131311467</v>
      </c>
      <c r="G325" s="93">
        <v>5921.2006712484472</v>
      </c>
      <c r="H325" s="53">
        <v>5693.4621838927378</v>
      </c>
    </row>
    <row r="326" spans="1:8">
      <c r="A326" s="43" t="s">
        <v>34</v>
      </c>
      <c r="B326" s="43">
        <v>82</v>
      </c>
      <c r="C326" s="49" t="str">
        <f t="shared" si="19"/>
        <v>UB-82</v>
      </c>
      <c r="D326" s="93">
        <f t="shared" si="21"/>
        <v>6323.637866</v>
      </c>
      <c r="E326" s="93">
        <f t="shared" si="20"/>
        <v>6180.86</v>
      </c>
      <c r="F326" s="93">
        <v>6180.8620951114945</v>
      </c>
      <c r="G326" s="93">
        <v>5985.7273824438262</v>
      </c>
      <c r="H326" s="53">
        <v>5755.5070985036791</v>
      </c>
    </row>
    <row r="327" spans="1:8">
      <c r="A327" s="43" t="s">
        <v>34</v>
      </c>
      <c r="B327" s="43">
        <v>83</v>
      </c>
      <c r="C327" s="49" t="str">
        <f t="shared" si="19"/>
        <v>UB-83</v>
      </c>
      <c r="D327" s="93">
        <f t="shared" si="21"/>
        <v>6385.1977930000003</v>
      </c>
      <c r="E327" s="93">
        <f t="shared" si="20"/>
        <v>6241.03</v>
      </c>
      <c r="F327" s="93">
        <v>6241.0324755953452</v>
      </c>
      <c r="G327" s="93">
        <v>6043.9981363503248</v>
      </c>
      <c r="H327" s="53">
        <v>5811.5366695676194</v>
      </c>
    </row>
    <row r="328" spans="1:8">
      <c r="A328" s="43" t="s">
        <v>34</v>
      </c>
      <c r="B328" s="43">
        <v>84</v>
      </c>
      <c r="C328" s="49" t="str">
        <f t="shared" si="19"/>
        <v>UB-84</v>
      </c>
      <c r="D328" s="93">
        <f t="shared" si="21"/>
        <v>6446.8088750000006</v>
      </c>
      <c r="E328" s="93">
        <f t="shared" si="20"/>
        <v>6301.25</v>
      </c>
      <c r="F328" s="93">
        <v>6301.2500948469915</v>
      </c>
      <c r="G328" s="93">
        <v>6102.3146376592986</v>
      </c>
      <c r="H328" s="53">
        <v>5867.6102285185561</v>
      </c>
    </row>
    <row r="329" spans="1:8">
      <c r="A329" s="43" t="s">
        <v>34</v>
      </c>
      <c r="B329" s="43">
        <v>85</v>
      </c>
      <c r="C329" s="49" t="str">
        <f t="shared" si="19"/>
        <v>UB-85</v>
      </c>
      <c r="D329" s="93">
        <f t="shared" si="21"/>
        <v>6510.5786980000003</v>
      </c>
      <c r="E329" s="93">
        <f t="shared" si="20"/>
        <v>6363.58</v>
      </c>
      <c r="F329" s="93">
        <v>6363.5816489576409</v>
      </c>
      <c r="G329" s="93">
        <v>6162.6783352291704</v>
      </c>
      <c r="H329" s="53">
        <v>5925.6522454126634</v>
      </c>
    </row>
    <row r="330" spans="1:8">
      <c r="A330" s="43" t="s">
        <v>34</v>
      </c>
      <c r="B330" s="43">
        <v>86</v>
      </c>
      <c r="C330" s="49" t="str">
        <f t="shared" si="19"/>
        <v>UB-86</v>
      </c>
      <c r="D330" s="93">
        <f t="shared" si="21"/>
        <v>6576.5993410000001</v>
      </c>
      <c r="E330" s="93">
        <f t="shared" si="20"/>
        <v>6428.11</v>
      </c>
      <c r="F330" s="93">
        <v>6428.1098057709405</v>
      </c>
      <c r="G330" s="93">
        <v>6225.1692870142751</v>
      </c>
      <c r="H330" s="53">
        <v>5985.7396990521875</v>
      </c>
    </row>
    <row r="331" spans="1:8">
      <c r="A331" s="43" t="s">
        <v>34</v>
      </c>
      <c r="B331" s="43">
        <v>87</v>
      </c>
      <c r="C331" s="49" t="str">
        <f t="shared" si="19"/>
        <v>UB-87</v>
      </c>
      <c r="D331" s="93">
        <f t="shared" si="21"/>
        <v>6644.7582630000006</v>
      </c>
      <c r="E331" s="93">
        <f t="shared" si="20"/>
        <v>6494.73</v>
      </c>
      <c r="F331" s="93">
        <v>6494.7282780593387</v>
      </c>
      <c r="G331" s="93">
        <v>6289.684561359034</v>
      </c>
      <c r="H331" s="53">
        <v>6047.7736166913783</v>
      </c>
    </row>
    <row r="332" spans="1:8">
      <c r="A332" s="43" t="s">
        <v>34</v>
      </c>
      <c r="B332" s="43">
        <v>88</v>
      </c>
      <c r="C332" s="49" t="str">
        <f t="shared" si="19"/>
        <v>UB-88</v>
      </c>
      <c r="D332" s="93">
        <f t="shared" si="21"/>
        <v>6708.5690100000011</v>
      </c>
      <c r="E332" s="93">
        <f t="shared" si="20"/>
        <v>6557.1</v>
      </c>
      <c r="F332" s="93">
        <v>6557.095261245835</v>
      </c>
      <c r="G332" s="93">
        <v>6350.0825694807627</v>
      </c>
      <c r="H332" s="53">
        <v>6105.8486245007334</v>
      </c>
    </row>
    <row r="333" spans="1:8">
      <c r="A333" s="43" t="s">
        <v>34</v>
      </c>
      <c r="B333" s="43">
        <v>89</v>
      </c>
      <c r="C333" s="49" t="str">
        <f t="shared" si="19"/>
        <v>UB-89</v>
      </c>
      <c r="D333" s="93">
        <f t="shared" si="21"/>
        <v>6785.5061300000007</v>
      </c>
      <c r="E333" s="93">
        <f t="shared" si="20"/>
        <v>6632.3</v>
      </c>
      <c r="F333" s="93">
        <v>6632.2993795816838</v>
      </c>
      <c r="G333" s="93">
        <v>6422.9124342259192</v>
      </c>
      <c r="H333" s="53">
        <v>6175.8773406018454</v>
      </c>
    </row>
    <row r="334" spans="1:8">
      <c r="A334" s="43" t="s">
        <v>34</v>
      </c>
      <c r="B334" s="43">
        <v>90</v>
      </c>
      <c r="C334" s="49" t="str">
        <f t="shared" si="19"/>
        <v>UB-90</v>
      </c>
      <c r="D334" s="93">
        <f t="shared" si="21"/>
        <v>6844.9277780000011</v>
      </c>
      <c r="E334" s="93">
        <f t="shared" si="20"/>
        <v>6690.38</v>
      </c>
      <c r="F334" s="93">
        <v>6690.3794445904332</v>
      </c>
      <c r="G334" s="93">
        <v>6479.158865572761</v>
      </c>
      <c r="H334" s="53">
        <v>6229.9604476661161</v>
      </c>
    </row>
    <row r="335" spans="1:8">
      <c r="A335" s="43" t="s">
        <v>34</v>
      </c>
      <c r="B335" s="43">
        <v>91</v>
      </c>
      <c r="C335" s="49" t="str">
        <f t="shared" si="19"/>
        <v>UB-91</v>
      </c>
      <c r="D335" s="93">
        <f t="shared" si="21"/>
        <v>6924.1157180000009</v>
      </c>
      <c r="E335" s="93">
        <f t="shared" si="20"/>
        <v>6767.78</v>
      </c>
      <c r="F335" s="93">
        <v>6767.7801656289303</v>
      </c>
      <c r="G335" s="93">
        <v>6554.1159845331495</v>
      </c>
      <c r="H335" s="53">
        <v>6302.0346005126439</v>
      </c>
    </row>
  </sheetData>
  <autoFilter ref="A3:AD335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2021-08-18T16:04:20Z</cp:lastPrinted>
  <dcterms:created xsi:type="dcterms:W3CDTF">2005-09-19T21:20:17Z</dcterms:created>
  <dcterms:modified xsi:type="dcterms:W3CDTF">2022-03-07T19:12:52Z</dcterms:modified>
</cp:coreProperties>
</file>