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tabRatio="601" activeTab="0"/>
  </bookViews>
  <sheets>
    <sheet name="With Growth" sheetId="1" r:id="rId1"/>
    <sheet name="Comparison" sheetId="2" r:id="rId2"/>
    <sheet name="Backup copy" sheetId="3" r:id="rId3"/>
  </sheets>
  <definedNames>
    <definedName name="_xlnm.Print_Area" localSheetId="1">'Comparison'!$A$1:$AC$59</definedName>
    <definedName name="_xlnm.Print_Area" localSheetId="0">'With Growth'!$A$1:$AE$66</definedName>
  </definedNames>
  <calcPr fullCalcOnLoad="1"/>
</workbook>
</file>

<file path=xl/sharedStrings.xml><?xml version="1.0" encoding="utf-8"?>
<sst xmlns="http://schemas.openxmlformats.org/spreadsheetml/2006/main" count="212" uniqueCount="61">
  <si>
    <t>MT. SAN ANTONIO COMMUNITY COLLEGE DISTRICT</t>
  </si>
  <si>
    <t xml:space="preserve"> </t>
  </si>
  <si>
    <t>Actual</t>
  </si>
  <si>
    <t>Partnership for Excellence</t>
  </si>
  <si>
    <t>Lottery</t>
  </si>
  <si>
    <t>EXPENDITURES:</t>
  </si>
  <si>
    <t>Budget</t>
  </si>
  <si>
    <t>Undistributed Reserve</t>
  </si>
  <si>
    <t>2002-2003</t>
  </si>
  <si>
    <t>Unrestricted General Fund</t>
  </si>
  <si>
    <t>2003-2004</t>
  </si>
  <si>
    <t>Miscellaneous</t>
  </si>
  <si>
    <t>Equalization</t>
  </si>
  <si>
    <t>2004-2005</t>
  </si>
  <si>
    <t>Adopted</t>
  </si>
  <si>
    <t>2005-2006</t>
  </si>
  <si>
    <t>Actuals</t>
  </si>
  <si>
    <t>Base Apportionment</t>
  </si>
  <si>
    <t>Prior Year Appt. Adj.</t>
  </si>
  <si>
    <t>2006-2007</t>
  </si>
  <si>
    <t>10% Contingency</t>
  </si>
  <si>
    <t>Designated Reserve-EAS</t>
  </si>
  <si>
    <t>REVENUE SOURCE:</t>
  </si>
  <si>
    <t>SUMMARY OF RESERVES:</t>
  </si>
  <si>
    <t>Total General Fund Reserves</t>
  </si>
  <si>
    <t>Surplus/Deficit</t>
  </si>
  <si>
    <t>Included In Base Appt.</t>
  </si>
  <si>
    <t>Capital Outlay Reserves</t>
  </si>
  <si>
    <t>Total Ongoing Expenditures:</t>
  </si>
  <si>
    <t>Total Ongoing Revenue:</t>
  </si>
  <si>
    <t>One-Time Revenue</t>
  </si>
  <si>
    <t>One-Time Expenditures</t>
  </si>
  <si>
    <t>(Fund 01.0 and Fund 01.2 Combined)</t>
  </si>
  <si>
    <t>General Fund Reserve Percentage</t>
  </si>
  <si>
    <t>Combined Reserves Percentage</t>
  </si>
  <si>
    <t>Budget Comparison History</t>
  </si>
  <si>
    <t>2007-2008</t>
  </si>
  <si>
    <t>Total One-Time Expenditures-Funded From Reserves:</t>
  </si>
  <si>
    <t>Revised</t>
  </si>
  <si>
    <t>Estimated</t>
  </si>
  <si>
    <t>Tentative</t>
  </si>
  <si>
    <t>2008-2009</t>
  </si>
  <si>
    <t>2</t>
  </si>
  <si>
    <t>Property Tax Deficit</t>
  </si>
  <si>
    <t>Prior Year Appt. Adj. (One-time)</t>
  </si>
  <si>
    <t>Growth</t>
  </si>
  <si>
    <t>One-Time Revenue Decrease (Property Tax Deficit)</t>
  </si>
  <si>
    <t>Lottery - Current Year</t>
  </si>
  <si>
    <t>One-Time Revenue (Prior Year Apportionment Adj.)</t>
  </si>
  <si>
    <t>Total One-Time Revenue Less Expenditures:</t>
  </si>
  <si>
    <t>`</t>
  </si>
  <si>
    <t>2009-2010</t>
  </si>
  <si>
    <t>Apportionment Deficit/Workload Reduction</t>
  </si>
  <si>
    <t>Preliminary</t>
  </si>
  <si>
    <t>2010-2011</t>
  </si>
  <si>
    <t>Designated Reserve-Income Generated</t>
  </si>
  <si>
    <t>Capital Outlay Reserves-Redevelopment</t>
  </si>
  <si>
    <t>Total Capital Outlay Reserves</t>
  </si>
  <si>
    <t>2011-2012</t>
  </si>
  <si>
    <t>Estimated *</t>
  </si>
  <si>
    <t>*  Assumes no additional expenditure reductions.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</si>
</sst>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%"/>
    <numFmt numFmtId="168" formatCode="mmmm\ d\,\ yyyy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&quot;$&quot;* #,##0.0_);_(&quot;$&quot;* \(#,##0.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#,##0;[Red]#,##0"/>
    <numFmt numFmtId="177" formatCode="[$€-2]\ #,##0.00_);[Red]\([$€-2]\ #,##0.00\)"/>
    <numFmt numFmtId="178" formatCode="_(* #,##0.0_);_(* \(#,##0.0\);_(* &quot;-&quot;?_);_(@_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59" applyNumberFormat="1" applyFont="1" applyAlignment="1">
      <alignment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38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165" fontId="6" fillId="0" borderId="0" xfId="44" applyNumberFormat="1" applyFont="1" applyFill="1" applyAlignment="1">
      <alignment/>
    </xf>
    <xf numFmtId="165" fontId="6" fillId="0" borderId="11" xfId="44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38" fontId="0" fillId="0" borderId="0" xfId="0" applyNumberFormat="1" applyBorder="1" applyAlignment="1">
      <alignment/>
    </xf>
    <xf numFmtId="165" fontId="6" fillId="0" borderId="0" xfId="44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164" fontId="9" fillId="0" borderId="0" xfId="42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Fill="1" applyAlignment="1">
      <alignment/>
    </xf>
    <xf numFmtId="165" fontId="6" fillId="0" borderId="12" xfId="44" applyNumberFormat="1" applyFont="1" applyFill="1" applyBorder="1" applyAlignment="1">
      <alignment/>
    </xf>
    <xf numFmtId="165" fontId="0" fillId="0" borderId="0" xfId="44" applyNumberFormat="1" applyFont="1" applyFill="1" applyAlignment="1">
      <alignment/>
    </xf>
    <xf numFmtId="38" fontId="0" fillId="0" borderId="11" xfId="42" applyNumberFormat="1" applyFont="1" applyFill="1" applyBorder="1" applyAlignment="1">
      <alignment/>
    </xf>
    <xf numFmtId="165" fontId="6" fillId="0" borderId="10" xfId="44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6" fillId="0" borderId="0" xfId="42" applyNumberFormat="1" applyFont="1" applyFill="1" applyAlignment="1">
      <alignment/>
    </xf>
    <xf numFmtId="164" fontId="0" fillId="0" borderId="0" xfId="42" applyNumberFormat="1" applyFont="1" applyBorder="1" applyAlignment="1">
      <alignment/>
    </xf>
    <xf numFmtId="38" fontId="0" fillId="0" borderId="0" xfId="42" applyNumberFormat="1" applyFont="1" applyBorder="1" applyAlignment="1">
      <alignment/>
    </xf>
    <xf numFmtId="38" fontId="0" fillId="0" borderId="0" xfId="42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6" fillId="0" borderId="10" xfId="44" applyNumberFormat="1" applyFont="1" applyFill="1" applyBorder="1" applyAlignment="1" quotePrefix="1">
      <alignment/>
    </xf>
    <xf numFmtId="165" fontId="10" fillId="0" borderId="0" xfId="0" applyNumberFormat="1" applyFont="1" applyFill="1" applyAlignment="1">
      <alignment/>
    </xf>
    <xf numFmtId="165" fontId="11" fillId="0" borderId="0" xfId="44" applyNumberFormat="1" applyFont="1" applyFill="1" applyAlignment="1">
      <alignment/>
    </xf>
    <xf numFmtId="38" fontId="11" fillId="0" borderId="10" xfId="42" applyNumberFormat="1" applyFont="1" applyBorder="1" applyAlignment="1">
      <alignment/>
    </xf>
    <xf numFmtId="38" fontId="11" fillId="0" borderId="0" xfId="42" applyNumberFormat="1" applyFont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/>
    </xf>
    <xf numFmtId="164" fontId="0" fillId="33" borderId="10" xfId="42" applyNumberFormat="1" applyFont="1" applyFill="1" applyBorder="1" applyAlignment="1">
      <alignment/>
    </xf>
    <xf numFmtId="164" fontId="0" fillId="33" borderId="0" xfId="42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42" applyNumberFormat="1" applyAlignment="1">
      <alignment/>
    </xf>
    <xf numFmtId="164" fontId="0" fillId="0" borderId="10" xfId="42" applyNumberFormat="1" applyBorder="1" applyAlignment="1">
      <alignment/>
    </xf>
    <xf numFmtId="164" fontId="0" fillId="0" borderId="0" xfId="42" applyNumberFormat="1" applyBorder="1" applyAlignment="1">
      <alignment/>
    </xf>
    <xf numFmtId="164" fontId="0" fillId="0" borderId="0" xfId="42" applyNumberFormat="1" applyFill="1" applyAlignment="1">
      <alignment/>
    </xf>
    <xf numFmtId="38" fontId="0" fillId="0" borderId="10" xfId="42" applyNumberFormat="1" applyBorder="1" applyAlignment="1">
      <alignment/>
    </xf>
    <xf numFmtId="38" fontId="0" fillId="0" borderId="0" xfId="42" applyNumberFormat="1" applyBorder="1" applyAlignment="1">
      <alignment/>
    </xf>
    <xf numFmtId="38" fontId="0" fillId="0" borderId="0" xfId="42" applyNumberFormat="1" applyFill="1" applyBorder="1" applyAlignment="1">
      <alignment/>
    </xf>
    <xf numFmtId="164" fontId="0" fillId="0" borderId="10" xfId="42" applyNumberFormat="1" applyFill="1" applyBorder="1" applyAlignment="1">
      <alignment/>
    </xf>
    <xf numFmtId="164" fontId="9" fillId="0" borderId="0" xfId="42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0" xfId="44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5" fontId="49" fillId="0" borderId="0" xfId="44" applyNumberFormat="1" applyFont="1" applyFill="1" applyAlignment="1">
      <alignment/>
    </xf>
    <xf numFmtId="164" fontId="49" fillId="0" borderId="0" xfId="44" applyNumberFormat="1" applyFont="1" applyFill="1" applyAlignment="1">
      <alignment/>
    </xf>
    <xf numFmtId="164" fontId="49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38" fontId="0" fillId="0" borderId="10" xfId="42" applyNumberFormat="1" applyFill="1" applyBorder="1" applyAlignment="1">
      <alignment/>
    </xf>
    <xf numFmtId="38" fontId="11" fillId="0" borderId="0" xfId="42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0" fontId="5" fillId="0" borderId="0" xfId="59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4" fontId="0" fillId="0" borderId="0" xfId="42" applyNumberFormat="1" applyFill="1" applyBorder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10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5" fillId="0" borderId="0" xfId="0" applyNumberFormat="1" applyFont="1" applyFill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49" fillId="0" borderId="0" xfId="0" applyFont="1" applyFill="1" applyAlignment="1">
      <alignment/>
    </xf>
    <xf numFmtId="164" fontId="51" fillId="0" borderId="0" xfId="42" applyNumberFormat="1" applyFont="1" applyFill="1" applyAlignment="1">
      <alignment horizontal="center"/>
    </xf>
    <xf numFmtId="164" fontId="49" fillId="0" borderId="10" xfId="42" applyNumberFormat="1" applyFont="1" applyFill="1" applyBorder="1" applyAlignment="1">
      <alignment/>
    </xf>
    <xf numFmtId="164" fontId="49" fillId="0" borderId="0" xfId="42" applyNumberFormat="1" applyFont="1" applyFill="1" applyBorder="1" applyAlignment="1">
      <alignment/>
    </xf>
    <xf numFmtId="165" fontId="49" fillId="0" borderId="0" xfId="0" applyNumberFormat="1" applyFont="1" applyFill="1" applyAlignment="1">
      <alignment/>
    </xf>
    <xf numFmtId="164" fontId="49" fillId="0" borderId="0" xfId="42" applyNumberFormat="1" applyFont="1" applyAlignment="1">
      <alignment/>
    </xf>
    <xf numFmtId="165" fontId="49" fillId="0" borderId="10" xfId="44" applyNumberFormat="1" applyFont="1" applyFill="1" applyBorder="1" applyAlignment="1">
      <alignment/>
    </xf>
    <xf numFmtId="165" fontId="49" fillId="0" borderId="11" xfId="44" applyNumberFormat="1" applyFont="1" applyFill="1" applyBorder="1" applyAlignment="1">
      <alignment/>
    </xf>
    <xf numFmtId="165" fontId="49" fillId="0" borderId="0" xfId="44" applyNumberFormat="1" applyFont="1" applyFill="1" applyBorder="1" applyAlignment="1">
      <alignment/>
    </xf>
    <xf numFmtId="165" fontId="49" fillId="0" borderId="12" xfId="44" applyNumberFormat="1" applyFont="1" applyFill="1" applyBorder="1" applyAlignment="1">
      <alignment/>
    </xf>
    <xf numFmtId="38" fontId="49" fillId="0" borderId="0" xfId="42" applyNumberFormat="1" applyFont="1" applyFill="1" applyBorder="1" applyAlignment="1">
      <alignment/>
    </xf>
    <xf numFmtId="165" fontId="49" fillId="0" borderId="11" xfId="0" applyNumberFormat="1" applyFon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0" fontId="52" fillId="0" borderId="0" xfId="59" applyNumberFormat="1" applyFont="1" applyFill="1" applyAlignment="1">
      <alignment/>
    </xf>
    <xf numFmtId="165" fontId="0" fillId="0" borderId="10" xfId="44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view="pageBreakPreview" zoomScaleNormal="90" zoomScaleSheetLayoutView="10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J11" sqref="J11"/>
    </sheetView>
  </sheetViews>
  <sheetFormatPr defaultColWidth="9.140625" defaultRowHeight="12.75"/>
  <cols>
    <col min="3" max="3" width="3.57421875" style="0" customWidth="1"/>
    <col min="4" max="4" width="5.00390625" style="0" customWidth="1"/>
    <col min="5" max="5" width="6.28125" style="0" customWidth="1"/>
    <col min="6" max="6" width="4.421875" style="0" customWidth="1"/>
    <col min="7" max="7" width="14.57421875" style="0" hidden="1" customWidth="1"/>
    <col min="8" max="8" width="3.57421875" style="0" hidden="1" customWidth="1"/>
    <col min="9" max="9" width="14.00390625" style="0" hidden="1" customWidth="1"/>
    <col min="10" max="10" width="7.28125" style="0" customWidth="1"/>
    <col min="11" max="11" width="15.28125" style="0" hidden="1" customWidth="1"/>
    <col min="12" max="12" width="3.28125" style="0" hidden="1" customWidth="1"/>
    <col min="13" max="13" width="15.28125" style="0" hidden="1" customWidth="1"/>
    <col min="14" max="14" width="3.140625" style="0" customWidth="1"/>
    <col min="15" max="15" width="15.28125" style="0" bestFit="1" customWidth="1"/>
    <col min="16" max="16" width="3.140625" style="0" customWidth="1"/>
    <col min="17" max="17" width="17.140625" style="0" customWidth="1"/>
    <col min="18" max="18" width="3.140625" style="0" customWidth="1"/>
    <col min="19" max="19" width="15.28125" style="0" bestFit="1" customWidth="1"/>
    <col min="20" max="20" width="2.8515625" style="0" customWidth="1"/>
    <col min="21" max="21" width="15.28125" style="0" bestFit="1" customWidth="1"/>
    <col min="22" max="22" width="15.28125" style="0" hidden="1" customWidth="1"/>
    <col min="23" max="23" width="2.7109375" style="0" customWidth="1"/>
    <col min="24" max="24" width="15.57421875" style="38" bestFit="1" customWidth="1"/>
    <col min="25" max="25" width="2.8515625" style="0" customWidth="1"/>
    <col min="26" max="26" width="15.28125" style="0" bestFit="1" customWidth="1"/>
    <col min="27" max="27" width="2.57421875" style="0" customWidth="1"/>
    <col min="28" max="28" width="15.28125" style="0" customWidth="1"/>
    <col min="29" max="29" width="2.421875" style="0" customWidth="1"/>
    <col min="30" max="30" width="15.28125" style="0" customWidth="1"/>
    <col min="31" max="31" width="2.8515625" style="0" customWidth="1"/>
    <col min="32" max="32" width="12.28125" style="0" bestFit="1" customWidth="1"/>
  </cols>
  <sheetData>
    <row r="1" spans="1:31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ht="12.75">
      <c r="G2" s="22"/>
    </row>
    <row r="3" spans="1:31" ht="12.75">
      <c r="A3" s="102" t="s">
        <v>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1:15" ht="12.75">
      <c r="K4" s="22"/>
      <c r="O4" s="100"/>
    </row>
    <row r="5" spans="1:31" ht="12.75">
      <c r="A5" s="102" t="s">
        <v>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0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4"/>
      <c r="U6" s="4"/>
      <c r="V6" s="4"/>
      <c r="W6" s="4"/>
      <c r="X6" s="79"/>
      <c r="Y6" s="4"/>
      <c r="Z6" s="4"/>
      <c r="AA6" s="4"/>
      <c r="AB6" s="82" t="s">
        <v>59</v>
      </c>
      <c r="AC6" s="82"/>
      <c r="AD6" s="82" t="s">
        <v>59</v>
      </c>
    </row>
    <row r="7" spans="1:30" ht="6" customHeight="1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21"/>
      <c r="L7" s="1"/>
      <c r="AB7" s="83" t="s">
        <v>1</v>
      </c>
      <c r="AC7" s="83"/>
      <c r="AD7" s="83"/>
    </row>
    <row r="8" spans="1:30" ht="12.75">
      <c r="A8" s="1"/>
      <c r="B8" s="1"/>
      <c r="C8" s="1"/>
      <c r="D8" s="4"/>
      <c r="E8" s="4"/>
      <c r="F8" s="4"/>
      <c r="I8" s="4"/>
      <c r="J8" s="4"/>
      <c r="K8" s="4"/>
      <c r="L8" s="4"/>
      <c r="O8" s="4"/>
      <c r="Q8" s="4"/>
      <c r="S8" s="4" t="s">
        <v>41</v>
      </c>
      <c r="U8" s="4" t="s">
        <v>41</v>
      </c>
      <c r="V8" s="4"/>
      <c r="W8" s="4"/>
      <c r="X8" s="79"/>
      <c r="Z8" s="4" t="s">
        <v>14</v>
      </c>
      <c r="AA8" s="4"/>
      <c r="AB8" s="82" t="s">
        <v>53</v>
      </c>
      <c r="AC8" s="82"/>
      <c r="AD8" s="82" t="s">
        <v>53</v>
      </c>
    </row>
    <row r="9" spans="1:30" ht="12.75">
      <c r="A9" s="1"/>
      <c r="B9" s="1"/>
      <c r="C9" s="1"/>
      <c r="D9" s="4"/>
      <c r="E9" s="4"/>
      <c r="F9" s="4"/>
      <c r="G9" s="4" t="s">
        <v>8</v>
      </c>
      <c r="H9" s="4"/>
      <c r="I9" s="4" t="s">
        <v>10</v>
      </c>
      <c r="J9" s="4"/>
      <c r="K9" s="4" t="s">
        <v>13</v>
      </c>
      <c r="L9" s="4"/>
      <c r="M9" s="4" t="s">
        <v>15</v>
      </c>
      <c r="N9" s="4"/>
      <c r="O9" s="4" t="s">
        <v>19</v>
      </c>
      <c r="P9" s="4"/>
      <c r="Q9" s="4" t="s">
        <v>36</v>
      </c>
      <c r="R9" s="4"/>
      <c r="S9" s="4" t="s">
        <v>14</v>
      </c>
      <c r="U9" s="4" t="s">
        <v>38</v>
      </c>
      <c r="V9" s="4"/>
      <c r="W9" s="4"/>
      <c r="X9" s="79" t="s">
        <v>41</v>
      </c>
      <c r="Z9" s="4" t="s">
        <v>51</v>
      </c>
      <c r="AA9" s="4"/>
      <c r="AB9" s="82" t="s">
        <v>54</v>
      </c>
      <c r="AC9" s="82"/>
      <c r="AD9" s="82" t="s">
        <v>58</v>
      </c>
    </row>
    <row r="10" spans="1:30" ht="12.75">
      <c r="A10" s="1" t="s">
        <v>22</v>
      </c>
      <c r="B10" s="1"/>
      <c r="C10" s="1"/>
      <c r="D10" s="4"/>
      <c r="E10" s="4"/>
      <c r="F10" s="4"/>
      <c r="G10" s="5" t="s">
        <v>2</v>
      </c>
      <c r="H10" s="18"/>
      <c r="I10" s="5" t="s">
        <v>2</v>
      </c>
      <c r="J10" s="4"/>
      <c r="K10" s="5" t="s">
        <v>2</v>
      </c>
      <c r="L10" s="4"/>
      <c r="M10" s="5" t="s">
        <v>16</v>
      </c>
      <c r="N10" s="18"/>
      <c r="O10" s="5" t="s">
        <v>16</v>
      </c>
      <c r="P10" s="18"/>
      <c r="Q10" s="5" t="s">
        <v>16</v>
      </c>
      <c r="R10" s="18"/>
      <c r="S10" s="5" t="s">
        <v>6</v>
      </c>
      <c r="U10" s="5" t="s">
        <v>6</v>
      </c>
      <c r="V10" s="18"/>
      <c r="W10" s="18"/>
      <c r="X10" s="80" t="s">
        <v>16</v>
      </c>
      <c r="Z10" s="5" t="s">
        <v>6</v>
      </c>
      <c r="AA10" s="18"/>
      <c r="AB10" s="101" t="s">
        <v>6</v>
      </c>
      <c r="AC10" s="84"/>
      <c r="AD10" s="101" t="s">
        <v>6</v>
      </c>
    </row>
    <row r="11" spans="21:30" ht="12.75">
      <c r="U11" s="62"/>
      <c r="AB11" s="83"/>
      <c r="AC11" s="83"/>
      <c r="AD11" s="83"/>
    </row>
    <row r="12" spans="1:31" ht="12.75">
      <c r="A12" t="s">
        <v>17</v>
      </c>
      <c r="D12" s="16"/>
      <c r="E12" s="16"/>
      <c r="F12" s="16"/>
      <c r="G12" s="16">
        <v>80323283</v>
      </c>
      <c r="H12" s="16"/>
      <c r="I12" s="16">
        <v>80718798</v>
      </c>
      <c r="J12" s="16"/>
      <c r="K12" s="16">
        <v>83736640</v>
      </c>
      <c r="L12" s="16"/>
      <c r="M12" s="16">
        <v>107792166</v>
      </c>
      <c r="N12" s="16"/>
      <c r="O12" s="16">
        <v>124043014</v>
      </c>
      <c r="P12" s="16"/>
      <c r="Q12" s="16">
        <v>131969070</v>
      </c>
      <c r="R12" s="16"/>
      <c r="S12" s="16">
        <v>133486384</v>
      </c>
      <c r="U12" s="74">
        <v>133276734</v>
      </c>
      <c r="V12" s="16"/>
      <c r="W12" s="16"/>
      <c r="X12" s="16">
        <v>133276734</v>
      </c>
      <c r="Z12" s="16">
        <v>135729310</v>
      </c>
      <c r="AA12" s="16"/>
      <c r="AB12" s="65">
        <v>131128984</v>
      </c>
      <c r="AC12" s="65"/>
      <c r="AD12" s="65">
        <v>129128984</v>
      </c>
      <c r="AE12" s="38"/>
    </row>
    <row r="13" spans="4:31" ht="12.75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74"/>
      <c r="V13" s="16"/>
      <c r="W13" s="16"/>
      <c r="X13" s="16"/>
      <c r="Z13" s="16"/>
      <c r="AA13" s="16"/>
      <c r="AB13" s="65"/>
      <c r="AC13" s="65"/>
      <c r="AD13" s="65"/>
      <c r="AE13" s="38"/>
    </row>
    <row r="14" spans="1:31" ht="12.75">
      <c r="A14" s="62" t="s">
        <v>52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76">
        <v>-2015004</v>
      </c>
      <c r="V14" s="16"/>
      <c r="W14" s="16"/>
      <c r="X14" s="63">
        <v>-2015004</v>
      </c>
      <c r="Z14" s="63">
        <v>-4600326</v>
      </c>
      <c r="AA14" s="16"/>
      <c r="AB14" s="66">
        <v>-2000000</v>
      </c>
      <c r="AC14" s="65"/>
      <c r="AD14" s="65"/>
      <c r="AE14" s="38"/>
    </row>
    <row r="15" spans="4:31" ht="12.75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U15" s="74"/>
      <c r="V15" s="16"/>
      <c r="W15" s="16"/>
      <c r="X15" s="16"/>
      <c r="Z15" s="16"/>
      <c r="AA15" s="16"/>
      <c r="AB15" s="65"/>
      <c r="AC15" s="65"/>
      <c r="AD15" s="65"/>
      <c r="AE15" s="38"/>
    </row>
    <row r="16" spans="1:31" ht="12.75">
      <c r="A16" t="s">
        <v>45</v>
      </c>
      <c r="D16" s="16"/>
      <c r="E16" s="16"/>
      <c r="F16" s="16"/>
      <c r="G16" s="16"/>
      <c r="H16" s="16"/>
      <c r="I16" s="16"/>
      <c r="J16" s="16"/>
      <c r="K16" s="16"/>
      <c r="L16" s="16"/>
      <c r="Q16" s="52">
        <v>1882925</v>
      </c>
      <c r="S16" s="55">
        <v>0</v>
      </c>
      <c r="U16" s="64">
        <v>2452576</v>
      </c>
      <c r="X16" s="55">
        <v>2452576</v>
      </c>
      <c r="Z16" s="55">
        <v>0</v>
      </c>
      <c r="AA16" s="55"/>
      <c r="AB16" s="67"/>
      <c r="AC16" s="67"/>
      <c r="AD16" s="67"/>
      <c r="AE16" s="38"/>
    </row>
    <row r="17" spans="4:31" ht="12.75">
      <c r="D17" s="16"/>
      <c r="E17" s="16"/>
      <c r="F17" s="16"/>
      <c r="G17" s="16"/>
      <c r="H17" s="16"/>
      <c r="I17" s="16"/>
      <c r="J17" s="16"/>
      <c r="K17" s="16"/>
      <c r="L17" s="16"/>
      <c r="Q17" s="52"/>
      <c r="S17" s="38"/>
      <c r="U17" s="64"/>
      <c r="X17" s="55"/>
      <c r="Z17" s="38"/>
      <c r="AA17" s="38"/>
      <c r="AB17" s="85"/>
      <c r="AC17" s="85"/>
      <c r="AD17" s="85"/>
      <c r="AE17" s="38"/>
    </row>
    <row r="18" spans="1:31" ht="12.75" hidden="1">
      <c r="A18" t="s">
        <v>12</v>
      </c>
      <c r="D18" s="10"/>
      <c r="E18" s="10"/>
      <c r="F18" s="10"/>
      <c r="G18" s="9"/>
      <c r="H18" s="9"/>
      <c r="I18" s="9"/>
      <c r="J18" s="10"/>
      <c r="K18" s="11">
        <v>2610248</v>
      </c>
      <c r="L18" s="10"/>
      <c r="M18" s="23" t="s">
        <v>26</v>
      </c>
      <c r="N18" s="23"/>
      <c r="O18" s="23" t="s">
        <v>26</v>
      </c>
      <c r="P18" s="23"/>
      <c r="Q18" s="23" t="s">
        <v>26</v>
      </c>
      <c r="R18" s="23"/>
      <c r="S18" s="60" t="s">
        <v>26</v>
      </c>
      <c r="U18" s="60" t="s">
        <v>26</v>
      </c>
      <c r="V18" s="23"/>
      <c r="W18" s="23"/>
      <c r="X18" s="60" t="s">
        <v>26</v>
      </c>
      <c r="Z18" s="60" t="s">
        <v>26</v>
      </c>
      <c r="AA18" s="60"/>
      <c r="AB18" s="86"/>
      <c r="AC18" s="86"/>
      <c r="AD18" s="86"/>
      <c r="AE18" s="38"/>
    </row>
    <row r="19" spans="19:31" ht="12.75" hidden="1">
      <c r="S19" s="38"/>
      <c r="U19" s="77"/>
      <c r="Z19" s="38"/>
      <c r="AA19" s="38"/>
      <c r="AB19" s="85"/>
      <c r="AC19" s="85"/>
      <c r="AD19" s="85"/>
      <c r="AE19" s="38"/>
    </row>
    <row r="20" spans="1:31" ht="12.75" hidden="1">
      <c r="A20" t="s">
        <v>3</v>
      </c>
      <c r="D20" s="11"/>
      <c r="E20" s="11"/>
      <c r="F20" s="11"/>
      <c r="G20" s="11">
        <v>5899312</v>
      </c>
      <c r="H20" s="11"/>
      <c r="I20" s="11">
        <v>5046767</v>
      </c>
      <c r="J20" s="11"/>
      <c r="K20" s="11">
        <v>4321590</v>
      </c>
      <c r="L20" s="11"/>
      <c r="M20" s="23" t="s">
        <v>26</v>
      </c>
      <c r="N20" s="23"/>
      <c r="O20" s="23" t="s">
        <v>26</v>
      </c>
      <c r="P20" s="23"/>
      <c r="Q20" s="23" t="s">
        <v>26</v>
      </c>
      <c r="R20" s="23"/>
      <c r="S20" s="60" t="s">
        <v>26</v>
      </c>
      <c r="U20" s="60" t="s">
        <v>26</v>
      </c>
      <c r="V20" s="23"/>
      <c r="W20" s="23"/>
      <c r="X20" s="60" t="s">
        <v>26</v>
      </c>
      <c r="Z20" s="60" t="s">
        <v>26</v>
      </c>
      <c r="AA20" s="60"/>
      <c r="AB20" s="86"/>
      <c r="AC20" s="86"/>
      <c r="AD20" s="86"/>
      <c r="AE20" s="38"/>
    </row>
    <row r="21" spans="4:31" ht="12.75" hidden="1">
      <c r="D21" s="11"/>
      <c r="E21" s="11"/>
      <c r="F21" s="11"/>
      <c r="G21" s="11"/>
      <c r="H21" s="11"/>
      <c r="I21" s="11"/>
      <c r="J21" s="11"/>
      <c r="K21" s="11"/>
      <c r="L21" s="11"/>
      <c r="S21" s="38"/>
      <c r="U21" s="77"/>
      <c r="Z21" s="38"/>
      <c r="AA21" s="38"/>
      <c r="AB21" s="85"/>
      <c r="AC21" s="85"/>
      <c r="AD21" s="85"/>
      <c r="AE21" s="38"/>
    </row>
    <row r="22" spans="1:32" ht="12.75">
      <c r="A22" t="s">
        <v>11</v>
      </c>
      <c r="D22" s="11"/>
      <c r="E22" s="11"/>
      <c r="F22" s="11"/>
      <c r="G22" s="11">
        <v>9047163</v>
      </c>
      <c r="H22" s="11"/>
      <c r="I22" s="11">
        <v>8488433</v>
      </c>
      <c r="J22" s="11"/>
      <c r="K22" s="11">
        <v>7660185</v>
      </c>
      <c r="L22" s="11"/>
      <c r="M22" s="52">
        <v>9000284</v>
      </c>
      <c r="N22" s="52"/>
      <c r="O22" s="52">
        <v>13826939</v>
      </c>
      <c r="P22" s="52"/>
      <c r="Q22" s="52">
        <v>9777293</v>
      </c>
      <c r="R22" s="52"/>
      <c r="S22" s="55">
        <v>7890666</v>
      </c>
      <c r="U22" s="64">
        <v>9962287</v>
      </c>
      <c r="V22" s="52"/>
      <c r="W22" s="52"/>
      <c r="X22" s="64">
        <v>10414978</v>
      </c>
      <c r="Z22" s="64">
        <v>6146475</v>
      </c>
      <c r="AA22" s="64"/>
      <c r="AB22" s="67">
        <v>6146475</v>
      </c>
      <c r="AC22" s="67"/>
      <c r="AD22" s="67">
        <v>6146475</v>
      </c>
      <c r="AE22" s="38"/>
      <c r="AF22" s="51"/>
    </row>
    <row r="23" spans="4:31" ht="12.75">
      <c r="D23" s="11"/>
      <c r="E23" s="11"/>
      <c r="F23" s="11"/>
      <c r="G23" s="11"/>
      <c r="H23" s="11"/>
      <c r="I23" s="11"/>
      <c r="J23" s="11"/>
      <c r="K23" s="11"/>
      <c r="L23" s="11"/>
      <c r="M23" s="52"/>
      <c r="N23" s="52"/>
      <c r="P23" s="52"/>
      <c r="R23" s="52"/>
      <c r="S23" s="38"/>
      <c r="U23" s="77"/>
      <c r="Z23" s="38"/>
      <c r="AA23" s="38"/>
      <c r="AB23" s="85"/>
      <c r="AC23" s="85"/>
      <c r="AD23" s="85"/>
      <c r="AE23" s="38"/>
    </row>
    <row r="24" spans="1:31" ht="12.75">
      <c r="A24" t="s">
        <v>47</v>
      </c>
      <c r="D24" s="11"/>
      <c r="E24" s="11"/>
      <c r="F24" s="11"/>
      <c r="G24" s="12">
        <v>3017569</v>
      </c>
      <c r="H24" s="19"/>
      <c r="I24" s="12">
        <v>3129630</v>
      </c>
      <c r="J24" s="11"/>
      <c r="K24" s="12">
        <v>2775513</v>
      </c>
      <c r="L24" s="11"/>
      <c r="M24" s="53">
        <v>3308750</v>
      </c>
      <c r="N24" s="54"/>
      <c r="O24" s="53">
        <v>3936034</v>
      </c>
      <c r="P24" s="54"/>
      <c r="Q24" s="59">
        <v>3451799</v>
      </c>
      <c r="R24" s="54"/>
      <c r="S24" s="59">
        <v>3601455</v>
      </c>
      <c r="U24" s="78">
        <f>3568969-1</f>
        <v>3568968</v>
      </c>
      <c r="V24" s="54"/>
      <c r="W24" s="54"/>
      <c r="X24" s="59">
        <v>3568968</v>
      </c>
      <c r="Z24" s="59">
        <v>3717279</v>
      </c>
      <c r="AA24" s="75"/>
      <c r="AB24" s="87">
        <v>3717279</v>
      </c>
      <c r="AC24" s="88"/>
      <c r="AD24" s="87">
        <v>3717279</v>
      </c>
      <c r="AE24" s="38"/>
    </row>
    <row r="25" spans="9:30" ht="12.75">
      <c r="I25" s="2"/>
      <c r="AB25" s="83"/>
      <c r="AC25" s="83"/>
      <c r="AD25" s="83"/>
    </row>
    <row r="26" spans="1:30" ht="12.75">
      <c r="A26" s="1" t="s">
        <v>29</v>
      </c>
      <c r="D26" s="16"/>
      <c r="E26" s="16"/>
      <c r="F26" s="16"/>
      <c r="G26" s="16">
        <f>SUM(G12:G25)</f>
        <v>98287327</v>
      </c>
      <c r="H26" s="16"/>
      <c r="I26" s="16">
        <f>SUM(I12:I25)</f>
        <v>97383628</v>
      </c>
      <c r="J26" s="16"/>
      <c r="K26" s="16">
        <f>SUM(K12:K25)</f>
        <v>101104176</v>
      </c>
      <c r="L26" s="16"/>
      <c r="M26" s="24">
        <f>SUM(M12:M25)</f>
        <v>120101200</v>
      </c>
      <c r="N26" s="24"/>
      <c r="O26" s="24">
        <f>SUM(O12:O25)</f>
        <v>141805987</v>
      </c>
      <c r="P26" s="24"/>
      <c r="Q26" s="24">
        <f>SUM(Q12:Q25)</f>
        <v>147081087</v>
      </c>
      <c r="R26" s="24"/>
      <c r="S26" s="46">
        <f>SUM(S12:S25)</f>
        <v>144978505</v>
      </c>
      <c r="T26" s="68" t="s">
        <v>1</v>
      </c>
      <c r="U26" s="46">
        <f>SUM(U12:U25)</f>
        <v>147245561</v>
      </c>
      <c r="V26" s="46">
        <f>U26-S26</f>
        <v>2267056</v>
      </c>
      <c r="W26" s="46"/>
      <c r="X26" s="46">
        <f>SUM(X12:X25)</f>
        <v>147698252</v>
      </c>
      <c r="Y26" s="38"/>
      <c r="Z26" s="46">
        <f>SUM(Z12:Z25)</f>
        <v>140992738</v>
      </c>
      <c r="AA26" s="46"/>
      <c r="AB26" s="89">
        <f>SUM(AB12:AB25)</f>
        <v>138992738</v>
      </c>
      <c r="AC26" s="89"/>
      <c r="AD26" s="89">
        <f>SUM(AD12:AD25)</f>
        <v>138992738</v>
      </c>
    </row>
    <row r="27" spans="4:30" ht="12.75">
      <c r="D27" s="16"/>
      <c r="E27" s="16"/>
      <c r="F27" s="16"/>
      <c r="G27" s="16"/>
      <c r="H27" s="16"/>
      <c r="I27" s="16"/>
      <c r="J27" s="16"/>
      <c r="K27" s="16"/>
      <c r="L27" s="16"/>
      <c r="X27" s="37" t="s">
        <v>1</v>
      </c>
      <c r="AB27" s="83"/>
      <c r="AC27" s="83"/>
      <c r="AD27" s="83"/>
    </row>
    <row r="28" spans="4:30" ht="12.75">
      <c r="D28" s="16"/>
      <c r="E28" s="16"/>
      <c r="F28" s="16"/>
      <c r="G28" s="16"/>
      <c r="H28" s="16"/>
      <c r="I28" s="16"/>
      <c r="J28" s="16"/>
      <c r="K28" s="11"/>
      <c r="L28" s="16"/>
      <c r="AB28" s="83"/>
      <c r="AC28" s="83"/>
      <c r="AD28" s="83"/>
    </row>
    <row r="29" spans="1:30" ht="12.75">
      <c r="A29" s="1" t="s">
        <v>5</v>
      </c>
      <c r="AB29" s="83"/>
      <c r="AC29" s="83"/>
      <c r="AD29" s="83"/>
    </row>
    <row r="30" spans="1:30" ht="12.75">
      <c r="A30" s="1"/>
      <c r="O30" s="52"/>
      <c r="Q30" s="52"/>
      <c r="S30" s="52"/>
      <c r="U30" s="52"/>
      <c r="V30" s="52"/>
      <c r="W30" s="52"/>
      <c r="X30" s="55"/>
      <c r="Z30" s="52"/>
      <c r="AA30" s="52"/>
      <c r="AB30" s="90"/>
      <c r="AC30" s="90"/>
      <c r="AD30" s="90"/>
    </row>
    <row r="31" spans="1:31" ht="12.75">
      <c r="A31" s="1" t="s">
        <v>28</v>
      </c>
      <c r="D31" s="16"/>
      <c r="E31" s="16"/>
      <c r="F31" s="16"/>
      <c r="G31" s="30">
        <v>-98757170</v>
      </c>
      <c r="H31" s="20"/>
      <c r="I31" s="30">
        <v>-95729077</v>
      </c>
      <c r="J31" s="16"/>
      <c r="K31" s="30">
        <v>-104424371</v>
      </c>
      <c r="L31" s="16"/>
      <c r="M31" s="30">
        <v>-112584788</v>
      </c>
      <c r="N31" s="30"/>
      <c r="O31" s="30">
        <v>-135761421</v>
      </c>
      <c r="P31" s="30"/>
      <c r="Q31" s="30">
        <v>-139545855</v>
      </c>
      <c r="R31" s="30"/>
      <c r="S31" s="30">
        <v>-145948588</v>
      </c>
      <c r="T31" s="41"/>
      <c r="U31" s="30">
        <v>-147009456</v>
      </c>
      <c r="V31" s="30">
        <f>U31-S31</f>
        <v>-1060868</v>
      </c>
      <c r="W31" s="30"/>
      <c r="X31" s="30">
        <v>-140966222</v>
      </c>
      <c r="Y31" s="30"/>
      <c r="Z31" s="30">
        <v>-146105896</v>
      </c>
      <c r="AA31" s="30"/>
      <c r="AB31" s="91">
        <v>-148002145</v>
      </c>
      <c r="AC31" s="91"/>
      <c r="AD31" s="91">
        <v>-150502145</v>
      </c>
      <c r="AE31" s="30"/>
    </row>
    <row r="32" spans="20:30" ht="12.75">
      <c r="T32" s="38"/>
      <c r="U32" s="38"/>
      <c r="AB32" s="83"/>
      <c r="AC32" s="83"/>
      <c r="AD32" s="83"/>
    </row>
    <row r="33" spans="20:30" ht="12.75">
      <c r="T33" s="38"/>
      <c r="U33" s="38"/>
      <c r="AB33" s="83"/>
      <c r="AC33" s="83"/>
      <c r="AD33" s="83"/>
    </row>
    <row r="34" spans="1:31" ht="13.5" thickBot="1">
      <c r="A34" s="31" t="s">
        <v>25</v>
      </c>
      <c r="B34" s="26"/>
      <c r="C34" s="15"/>
      <c r="D34" s="16"/>
      <c r="E34" s="16"/>
      <c r="F34" s="16"/>
      <c r="G34" s="17">
        <f>SUM(G26:G33)</f>
        <v>-469843</v>
      </c>
      <c r="H34" s="16"/>
      <c r="I34" s="17">
        <f>SUM(I26:I33)</f>
        <v>1654551</v>
      </c>
      <c r="J34" s="16"/>
      <c r="K34" s="17">
        <f>SUM(K26:K33)</f>
        <v>-3320195</v>
      </c>
      <c r="L34" s="16"/>
      <c r="M34" s="17">
        <f>SUM(M26:M33)</f>
        <v>7516412</v>
      </c>
      <c r="N34" s="20"/>
      <c r="O34" s="17">
        <f>+O26+O31</f>
        <v>6044566</v>
      </c>
      <c r="P34" s="20"/>
      <c r="Q34" s="17">
        <f>SUM(Q26:Q33)</f>
        <v>7535232</v>
      </c>
      <c r="R34" s="20"/>
      <c r="S34" s="17">
        <f>SUM(S26:S33)</f>
        <v>-970083</v>
      </c>
      <c r="T34" s="20"/>
      <c r="U34" s="17">
        <f>SUM(U26:U33)</f>
        <v>236105</v>
      </c>
      <c r="V34" s="20"/>
      <c r="W34" s="20"/>
      <c r="X34" s="17">
        <f>SUM(X26:X33)</f>
        <v>6732030</v>
      </c>
      <c r="Y34" s="20"/>
      <c r="Z34" s="17">
        <f>SUM(Z26:Z33)</f>
        <v>-5113158</v>
      </c>
      <c r="AA34" s="20"/>
      <c r="AB34" s="92">
        <f>SUM(AB26:AB33)</f>
        <v>-9009407</v>
      </c>
      <c r="AC34" s="93"/>
      <c r="AD34" s="92">
        <f>SUM(AD26:AD33)</f>
        <v>-11509407</v>
      </c>
      <c r="AE34" s="20"/>
    </row>
    <row r="35" spans="20:31" ht="13.5" thickTop="1">
      <c r="T35" s="47"/>
      <c r="U35" s="38"/>
      <c r="Y35" s="2"/>
      <c r="AB35" s="83"/>
      <c r="AC35" s="83"/>
      <c r="AD35" s="83"/>
      <c r="AE35" s="2"/>
    </row>
    <row r="36" spans="20:30" ht="19.5" customHeight="1">
      <c r="T36" s="38"/>
      <c r="U36" s="38"/>
      <c r="AB36" s="83"/>
      <c r="AC36" s="83"/>
      <c r="AD36" s="83"/>
    </row>
    <row r="37" spans="1:30" ht="12.75">
      <c r="A37" t="s">
        <v>48</v>
      </c>
      <c r="K37" s="16">
        <v>984382</v>
      </c>
      <c r="M37" s="20">
        <v>6950536</v>
      </c>
      <c r="O37" s="20">
        <v>120880</v>
      </c>
      <c r="Q37" s="16">
        <v>2206934</v>
      </c>
      <c r="S37" s="16">
        <v>0</v>
      </c>
      <c r="T37" s="38"/>
      <c r="U37" s="16">
        <v>1464023</v>
      </c>
      <c r="V37" s="16"/>
      <c r="W37" s="16"/>
      <c r="X37" s="16">
        <v>1464023</v>
      </c>
      <c r="Y37" s="38"/>
      <c r="Z37" s="16">
        <v>0</v>
      </c>
      <c r="AA37" s="16"/>
      <c r="AB37" s="65">
        <v>0</v>
      </c>
      <c r="AC37" s="65"/>
      <c r="AD37" s="65">
        <v>0</v>
      </c>
    </row>
    <row r="38" spans="1:30" ht="12.75">
      <c r="A38" t="s">
        <v>46</v>
      </c>
      <c r="O38" s="20"/>
      <c r="Q38" s="52">
        <v>-2225682</v>
      </c>
      <c r="S38" s="55"/>
      <c r="T38" s="55"/>
      <c r="U38" s="55">
        <v>0</v>
      </c>
      <c r="V38" s="55"/>
      <c r="W38" s="55"/>
      <c r="X38" s="55">
        <v>0</v>
      </c>
      <c r="Y38" s="55"/>
      <c r="Z38" s="55">
        <v>0</v>
      </c>
      <c r="AA38" s="55"/>
      <c r="AB38" s="67">
        <v>0</v>
      </c>
      <c r="AC38" s="67"/>
      <c r="AD38" s="67">
        <v>0</v>
      </c>
    </row>
    <row r="39" spans="1:30" ht="12.75">
      <c r="A39" t="s">
        <v>31</v>
      </c>
      <c r="O39" s="54"/>
      <c r="Q39" s="55">
        <f>-11730765-380644-1620786</f>
        <v>-13732195</v>
      </c>
      <c r="S39" s="55">
        <v>-5234455</v>
      </c>
      <c r="T39" s="38"/>
      <c r="U39" s="55">
        <v>-8545846</v>
      </c>
      <c r="V39" s="55">
        <f>U39-S39</f>
        <v>-3311391</v>
      </c>
      <c r="W39" s="55"/>
      <c r="X39" s="55">
        <v>-7756659</v>
      </c>
      <c r="Y39" s="38"/>
      <c r="Z39" s="55">
        <v>-3824338</v>
      </c>
      <c r="AA39" s="55"/>
      <c r="AB39" s="67">
        <v>-1860667</v>
      </c>
      <c r="AC39" s="67"/>
      <c r="AD39" s="67">
        <v>-1860667</v>
      </c>
    </row>
    <row r="40" spans="1:30" ht="13.5" thickBot="1">
      <c r="A40" s="1" t="s">
        <v>49</v>
      </c>
      <c r="K40" s="27">
        <f>SUM(K37:K39)</f>
        <v>984382</v>
      </c>
      <c r="M40" s="27">
        <f>SUM(M37:M39)</f>
        <v>6950536</v>
      </c>
      <c r="O40" s="27">
        <f>SUM(O37:O39)</f>
        <v>120880</v>
      </c>
      <c r="Q40" s="27">
        <f>SUM(Q37:Q39)</f>
        <v>-13750943</v>
      </c>
      <c r="S40" s="27">
        <f>SUM(S37:S39)</f>
        <v>-5234455</v>
      </c>
      <c r="T40" s="38"/>
      <c r="U40" s="27">
        <f>SUM(U37:U39)</f>
        <v>-7081823</v>
      </c>
      <c r="V40" s="20"/>
      <c r="W40" s="20"/>
      <c r="X40" s="27">
        <f>SUM(X37:X39)</f>
        <v>-6292636</v>
      </c>
      <c r="Z40" s="27">
        <f>SUM(Z37:Z39)</f>
        <v>-3824338</v>
      </c>
      <c r="AA40" s="20"/>
      <c r="AB40" s="94">
        <f>SUM(AB37:AB39)</f>
        <v>-1860667</v>
      </c>
      <c r="AC40" s="93"/>
      <c r="AD40" s="94">
        <f>SUM(AD37:AD39)</f>
        <v>-1860667</v>
      </c>
    </row>
    <row r="41" spans="15:30" ht="13.5" thickTop="1">
      <c r="O41" s="24"/>
      <c r="Q41" s="2"/>
      <c r="T41" s="38"/>
      <c r="U41" s="38"/>
      <c r="X41" s="47"/>
      <c r="AB41" s="83"/>
      <c r="AC41" s="83"/>
      <c r="AD41" s="83"/>
    </row>
    <row r="42" spans="9:30" ht="12.75">
      <c r="I42" s="61" t="s">
        <v>50</v>
      </c>
      <c r="Q42" s="24"/>
      <c r="T42" s="48"/>
      <c r="U42" s="42"/>
      <c r="V42" s="42">
        <f>SUM(V26:V41)</f>
        <v>-2105203</v>
      </c>
      <c r="W42" s="42"/>
      <c r="X42" s="46"/>
      <c r="AB42" s="83"/>
      <c r="AC42" s="83"/>
      <c r="AD42" s="83"/>
    </row>
    <row r="43" spans="1:30" ht="12.75">
      <c r="A43" s="1" t="s">
        <v>23</v>
      </c>
      <c r="T43" s="38"/>
      <c r="U43" s="38"/>
      <c r="AB43" s="83"/>
      <c r="AC43" s="83"/>
      <c r="AD43" s="83"/>
    </row>
    <row r="44" spans="1:30" ht="12.75">
      <c r="A44" s="1"/>
      <c r="T44" s="38"/>
      <c r="U44" s="38"/>
      <c r="AB44" s="83"/>
      <c r="AC44" s="83"/>
      <c r="AD44" s="83"/>
    </row>
    <row r="45" spans="1:30" ht="12.75">
      <c r="A45" t="s">
        <v>20</v>
      </c>
      <c r="D45" s="16"/>
      <c r="E45" s="16"/>
      <c r="F45" s="16"/>
      <c r="G45" s="16">
        <f>ROUND(0.1*G31,0)*-1</f>
        <v>9875717</v>
      </c>
      <c r="H45" s="16"/>
      <c r="I45" s="16">
        <f>ROUND(0.1*I31,0)*-1</f>
        <v>9572908</v>
      </c>
      <c r="J45" s="16"/>
      <c r="K45" s="16">
        <f>ROUND(0.1*K31,0)*-1</f>
        <v>10442437</v>
      </c>
      <c r="L45" s="16"/>
      <c r="M45" s="16">
        <f>ROUND(0.1*M31,0)*-1</f>
        <v>11258479</v>
      </c>
      <c r="N45" s="16"/>
      <c r="O45" s="16">
        <f>ROUND((O31+O39)*10%,0)*-1</f>
        <v>13576142</v>
      </c>
      <c r="P45" s="16"/>
      <c r="Q45" s="16">
        <f>ROUND((Q31+Q39)*10%,0)*-1</f>
        <v>15327805</v>
      </c>
      <c r="R45" s="16"/>
      <c r="S45" s="16">
        <f>ROUND((S31+S39)*10%,0)*-1</f>
        <v>15118304</v>
      </c>
      <c r="U45" s="16">
        <f>ROUND((U31+U39)*10%,0)*-1</f>
        <v>15555530</v>
      </c>
      <c r="V45" s="43"/>
      <c r="W45" s="43"/>
      <c r="X45" s="16">
        <f>ROUND((X31+X39)*10%,0)*-1</f>
        <v>14872288</v>
      </c>
      <c r="Z45" s="16">
        <f>ROUND((Z31+Z39)*10%,0)*-1</f>
        <v>14993023</v>
      </c>
      <c r="AA45" s="16"/>
      <c r="AB45" s="65">
        <v>8981244</v>
      </c>
      <c r="AC45" s="65"/>
      <c r="AD45" s="65">
        <v>-4388830</v>
      </c>
    </row>
    <row r="46" spans="4:30" ht="12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6"/>
      <c r="V46" s="16"/>
      <c r="W46" s="16"/>
      <c r="X46" s="16"/>
      <c r="Z46" s="16"/>
      <c r="AA46" s="16"/>
      <c r="AB46" s="65"/>
      <c r="AC46" s="65"/>
      <c r="AD46" s="65"/>
    </row>
    <row r="47" spans="1:30" ht="12.75">
      <c r="A47" t="s">
        <v>21</v>
      </c>
      <c r="D47" s="11"/>
      <c r="E47" s="11"/>
      <c r="F47" s="11"/>
      <c r="G47" s="11"/>
      <c r="H47" s="11"/>
      <c r="I47" s="11"/>
      <c r="J47" s="11"/>
      <c r="K47" s="11"/>
      <c r="L47" s="11"/>
      <c r="M47" s="52">
        <v>6950536</v>
      </c>
      <c r="N47" s="52"/>
      <c r="O47" s="52">
        <v>6760886</v>
      </c>
      <c r="P47" s="52"/>
      <c r="Q47" s="55">
        <v>4887931</v>
      </c>
      <c r="R47" s="52"/>
      <c r="S47" s="55">
        <v>4887931</v>
      </c>
      <c r="U47" s="55">
        <v>1576540</v>
      </c>
      <c r="V47" s="55"/>
      <c r="W47" s="55"/>
      <c r="X47" s="55">
        <v>1576540</v>
      </c>
      <c r="Y47" s="38"/>
      <c r="Z47" s="55">
        <v>1576540</v>
      </c>
      <c r="AA47" s="55"/>
      <c r="AB47" s="67">
        <v>0</v>
      </c>
      <c r="AC47" s="67"/>
      <c r="AD47" s="67">
        <v>0</v>
      </c>
    </row>
    <row r="48" spans="4:30" ht="12.75">
      <c r="D48" s="11"/>
      <c r="E48" s="11"/>
      <c r="F48" s="11"/>
      <c r="G48" s="11"/>
      <c r="H48" s="11"/>
      <c r="I48" s="11"/>
      <c r="J48" s="11"/>
      <c r="K48" s="11"/>
      <c r="L48" s="11"/>
      <c r="M48" s="52"/>
      <c r="N48" s="52"/>
      <c r="O48" s="52"/>
      <c r="P48" s="52"/>
      <c r="Q48" s="55"/>
      <c r="R48" s="52"/>
      <c r="S48" s="55"/>
      <c r="U48" s="55"/>
      <c r="V48" s="55"/>
      <c r="W48" s="55"/>
      <c r="X48" s="55"/>
      <c r="Y48" s="38"/>
      <c r="Z48" s="55"/>
      <c r="AA48" s="55"/>
      <c r="AB48" s="67"/>
      <c r="AC48" s="67"/>
      <c r="AD48" s="67"/>
    </row>
    <row r="49" spans="1:30" ht="12.75">
      <c r="A49" s="62" t="s">
        <v>55</v>
      </c>
      <c r="D49" s="11"/>
      <c r="E49" s="11"/>
      <c r="F49" s="11"/>
      <c r="G49" s="11"/>
      <c r="H49" s="11"/>
      <c r="I49" s="11"/>
      <c r="J49" s="11"/>
      <c r="K49" s="11"/>
      <c r="L49" s="11"/>
      <c r="M49" s="52"/>
      <c r="N49" s="52"/>
      <c r="O49" s="52"/>
      <c r="P49" s="52"/>
      <c r="Q49" s="55"/>
      <c r="R49" s="52"/>
      <c r="S49" s="55"/>
      <c r="U49" s="55"/>
      <c r="V49" s="55"/>
      <c r="W49" s="55"/>
      <c r="X49" s="55">
        <v>1199187</v>
      </c>
      <c r="Y49" s="38"/>
      <c r="Z49" s="55">
        <v>0</v>
      </c>
      <c r="AA49" s="55"/>
      <c r="AB49" s="67">
        <v>0</v>
      </c>
      <c r="AC49" s="67"/>
      <c r="AD49" s="67">
        <v>0</v>
      </c>
    </row>
    <row r="50" spans="4:30" ht="12.75">
      <c r="D50" s="11"/>
      <c r="E50" s="11"/>
      <c r="F50" s="11"/>
      <c r="G50" s="11"/>
      <c r="H50" s="11"/>
      <c r="I50" s="11"/>
      <c r="J50" s="11"/>
      <c r="K50" s="11"/>
      <c r="L50" s="11"/>
      <c r="M50" s="52"/>
      <c r="N50" s="52"/>
      <c r="O50" s="52"/>
      <c r="P50" s="52"/>
      <c r="Q50" s="52"/>
      <c r="R50" s="52"/>
      <c r="S50" s="52"/>
      <c r="U50" s="52"/>
      <c r="V50" s="52"/>
      <c r="W50" s="52"/>
      <c r="X50" s="55"/>
      <c r="Z50" s="52"/>
      <c r="AA50" s="52"/>
      <c r="AB50" s="90"/>
      <c r="AC50" s="90"/>
      <c r="AD50" s="90"/>
    </row>
    <row r="51" spans="1:30" ht="12.75">
      <c r="A51" t="s">
        <v>7</v>
      </c>
      <c r="D51" s="11"/>
      <c r="E51" s="11"/>
      <c r="F51" s="11"/>
      <c r="G51" s="12">
        <f>+G53-G45</f>
        <v>3110879</v>
      </c>
      <c r="H51" s="19"/>
      <c r="I51" s="56">
        <f>+I53-I45</f>
        <v>5068239</v>
      </c>
      <c r="J51" s="11"/>
      <c r="K51" s="56">
        <f>+K53-K45</f>
        <v>1862897</v>
      </c>
      <c r="L51" s="11"/>
      <c r="M51" s="56">
        <f>+M53-M45-M47</f>
        <v>8563267</v>
      </c>
      <c r="N51" s="57"/>
      <c r="O51" s="56">
        <f>+O53-O45-O47</f>
        <v>12600700</v>
      </c>
      <c r="P51" s="57"/>
      <c r="Q51" s="56">
        <f>+Q53-Q45-Q47</f>
        <v>6506281</v>
      </c>
      <c r="R51" s="57"/>
      <c r="S51" s="56">
        <f>+S53-S45-S47</f>
        <v>511244</v>
      </c>
      <c r="U51" s="69">
        <f>+U53-U45-U47</f>
        <v>2744229</v>
      </c>
      <c r="V51" s="70">
        <f>U51-S51</f>
        <v>2232985</v>
      </c>
      <c r="W51" s="70"/>
      <c r="X51" s="69">
        <f>+X53-X45-X47-X49</f>
        <v>9513396</v>
      </c>
      <c r="Y51" s="38"/>
      <c r="Z51" s="69">
        <f>+Z53-Z45-Z47</f>
        <v>1654352</v>
      </c>
      <c r="AA51" s="58"/>
      <c r="AB51" s="87">
        <v>0</v>
      </c>
      <c r="AC51" s="95"/>
      <c r="AD51" s="87">
        <v>0</v>
      </c>
    </row>
    <row r="52" spans="21:30" ht="12.75">
      <c r="U52" s="38"/>
      <c r="V52" s="38"/>
      <c r="W52" s="38"/>
      <c r="Y52" s="38"/>
      <c r="Z52" s="38"/>
      <c r="AA52" s="38"/>
      <c r="AB52" s="85"/>
      <c r="AC52" s="85"/>
      <c r="AD52" s="85"/>
    </row>
    <row r="53" spans="1:30" ht="13.5" thickBot="1">
      <c r="A53" s="1" t="s">
        <v>24</v>
      </c>
      <c r="D53" s="16"/>
      <c r="E53" s="16"/>
      <c r="F53" s="16"/>
      <c r="G53" s="17">
        <v>12986596</v>
      </c>
      <c r="H53" s="20"/>
      <c r="I53" s="17">
        <v>14641147</v>
      </c>
      <c r="J53" s="16"/>
      <c r="K53" s="17">
        <f>+I53+K34+K37</f>
        <v>12305334</v>
      </c>
      <c r="L53" s="16"/>
      <c r="M53" s="17">
        <f>+K53+M34+M37</f>
        <v>26772282</v>
      </c>
      <c r="N53" s="58"/>
      <c r="O53" s="17">
        <f>+M53+O34+O37</f>
        <v>32937728</v>
      </c>
      <c r="P53" s="58"/>
      <c r="Q53" s="17">
        <f>O53+Q34+Q40</f>
        <v>26722017</v>
      </c>
      <c r="R53" s="58"/>
      <c r="S53" s="25">
        <f>Q53+S34+S40</f>
        <v>20517479</v>
      </c>
      <c r="U53" s="71">
        <f>Q53+U34+U40</f>
        <v>19876299</v>
      </c>
      <c r="V53" s="72"/>
      <c r="W53" s="72"/>
      <c r="X53" s="71">
        <f>Q53+X34+X40</f>
        <v>27161411</v>
      </c>
      <c r="Y53" s="38"/>
      <c r="Z53" s="71">
        <f>X53+Z34+Z40</f>
        <v>18223915</v>
      </c>
      <c r="AA53" s="72"/>
      <c r="AB53" s="96">
        <f>+Z53+AB34+AB40</f>
        <v>7353841</v>
      </c>
      <c r="AC53" s="97"/>
      <c r="AD53" s="96">
        <f>+AB53+AD34+AD40</f>
        <v>-6016233</v>
      </c>
    </row>
    <row r="54" spans="21:30" ht="13.5" thickTop="1">
      <c r="U54" s="38"/>
      <c r="V54" s="38"/>
      <c r="W54" s="38"/>
      <c r="Y54" s="38"/>
      <c r="Z54" s="38"/>
      <c r="AA54" s="38"/>
      <c r="AB54" s="85"/>
      <c r="AC54" s="85"/>
      <c r="AD54" s="85"/>
    </row>
    <row r="55" spans="1:30" ht="12.75">
      <c r="A55" t="s">
        <v>33</v>
      </c>
      <c r="D55" s="7"/>
      <c r="E55" s="7"/>
      <c r="F55" s="7"/>
      <c r="G55" s="8">
        <f>G53/G31*-1</f>
        <v>0.13150028499196564</v>
      </c>
      <c r="H55" s="8"/>
      <c r="I55" s="8">
        <f>I53/I31*-1</f>
        <v>0.1529435722022056</v>
      </c>
      <c r="J55" s="7"/>
      <c r="K55" s="8">
        <f>K53/K31*-1</f>
        <v>0.11783967556768908</v>
      </c>
      <c r="L55" s="7"/>
      <c r="M55" s="8">
        <f>M53/M31*-1</f>
        <v>0.23779661955751963</v>
      </c>
      <c r="N55" s="8"/>
      <c r="O55" s="8">
        <f>O53/(O31+O39)*-1</f>
        <v>0.24261478524153043</v>
      </c>
      <c r="P55" s="8"/>
      <c r="Q55" s="8">
        <f>Q53/(Q31+Q39)*-1</f>
        <v>0.17433687993812552</v>
      </c>
      <c r="R55" s="8"/>
      <c r="S55" s="8">
        <f>S53/(S31+S39)*-1</f>
        <v>0.13571283255622787</v>
      </c>
      <c r="U55" s="73">
        <f>U53/(U31+U39)*-1</f>
        <v>0.12777641613270116</v>
      </c>
      <c r="V55" s="73"/>
      <c r="W55" s="73"/>
      <c r="X55" s="73">
        <f>X53/(X31+X39)*-1</f>
        <v>0.18263101694486406</v>
      </c>
      <c r="Y55" s="38"/>
      <c r="Z55" s="73">
        <f>Z53/(Z31+Z39)*-1</f>
        <v>0.12154930005645159</v>
      </c>
      <c r="AA55" s="73"/>
      <c r="AB55" s="98">
        <f>AB53/(AB31+AB39)*-1</f>
        <v>0.049070485878778256</v>
      </c>
      <c r="AC55" s="98"/>
      <c r="AD55" s="98">
        <f>AD53/(AD31+AD39)*-1</f>
        <v>-0.039486229750078386</v>
      </c>
    </row>
    <row r="56" spans="12:30" ht="12.75">
      <c r="L56" t="s">
        <v>1</v>
      </c>
      <c r="U56" s="46"/>
      <c r="V56" s="38"/>
      <c r="W56" s="38"/>
      <c r="Y56" s="38"/>
      <c r="Z56" s="38"/>
      <c r="AA56" s="38"/>
      <c r="AB56" s="38"/>
      <c r="AC56" s="38"/>
      <c r="AD56" s="38"/>
    </row>
    <row r="57" spans="21:30" ht="12.75">
      <c r="U57" s="38"/>
      <c r="V57" s="38"/>
      <c r="W57" s="38"/>
      <c r="Y57" s="38"/>
      <c r="Z57" s="38"/>
      <c r="AA57" s="38"/>
      <c r="AB57" s="38"/>
      <c r="AC57" s="38"/>
      <c r="AD57" s="38"/>
    </row>
    <row r="58" spans="1:31" ht="12.75">
      <c r="A58" s="1" t="s">
        <v>27</v>
      </c>
      <c r="D58" s="16"/>
      <c r="E58" s="16"/>
      <c r="F58" s="16"/>
      <c r="G58" s="16">
        <v>7050152</v>
      </c>
      <c r="H58" s="16"/>
      <c r="I58" s="28">
        <v>6572592</v>
      </c>
      <c r="J58" s="16"/>
      <c r="K58" s="16">
        <v>4795287</v>
      </c>
      <c r="L58" s="16"/>
      <c r="M58" s="16">
        <v>6853530</v>
      </c>
      <c r="N58" s="32"/>
      <c r="O58" s="16">
        <v>7160813</v>
      </c>
      <c r="P58" s="32"/>
      <c r="Q58" s="16">
        <v>11040195</v>
      </c>
      <c r="R58" s="32"/>
      <c r="S58" s="16">
        <v>5640977</v>
      </c>
      <c r="T58" s="38"/>
      <c r="U58" s="74">
        <v>5640977</v>
      </c>
      <c r="V58" s="16"/>
      <c r="W58" s="16"/>
      <c r="X58" s="16">
        <v>5093187</v>
      </c>
      <c r="Y58" s="38"/>
      <c r="Z58" s="74">
        <v>1689061</v>
      </c>
      <c r="AA58" s="74"/>
      <c r="AB58" s="74"/>
      <c r="AC58" s="74"/>
      <c r="AD58" s="74"/>
      <c r="AE58" s="38"/>
    </row>
    <row r="59" spans="1:31" ht="12.75">
      <c r="A59" s="1" t="s">
        <v>56</v>
      </c>
      <c r="D59" s="16"/>
      <c r="E59" s="16"/>
      <c r="F59" s="16"/>
      <c r="G59" s="16"/>
      <c r="H59" s="16"/>
      <c r="I59" s="28"/>
      <c r="J59" s="16"/>
      <c r="K59" s="16"/>
      <c r="L59" s="16"/>
      <c r="M59" s="16"/>
      <c r="N59" s="32"/>
      <c r="O59" s="30"/>
      <c r="P59" s="32"/>
      <c r="Q59" s="30"/>
      <c r="R59" s="32"/>
      <c r="S59" s="30"/>
      <c r="T59" s="38"/>
      <c r="U59" s="99"/>
      <c r="V59" s="16"/>
      <c r="W59" s="16"/>
      <c r="X59" s="59">
        <v>4312489</v>
      </c>
      <c r="Y59" s="38"/>
      <c r="Z59" s="59">
        <v>4405489</v>
      </c>
      <c r="AA59" s="74"/>
      <c r="AB59" s="74"/>
      <c r="AC59" s="74"/>
      <c r="AD59" s="74"/>
      <c r="AE59" s="38"/>
    </row>
    <row r="60" spans="1:31" ht="12.75">
      <c r="A60" s="1" t="s">
        <v>57</v>
      </c>
      <c r="D60" s="16"/>
      <c r="E60" s="16"/>
      <c r="F60" s="16"/>
      <c r="G60" s="16"/>
      <c r="H60" s="16"/>
      <c r="I60" s="28"/>
      <c r="J60" s="16"/>
      <c r="K60" s="16"/>
      <c r="L60" s="16"/>
      <c r="M60" s="16"/>
      <c r="N60" s="32"/>
      <c r="O60" s="16"/>
      <c r="P60" s="32"/>
      <c r="Q60" s="16"/>
      <c r="R60" s="32"/>
      <c r="S60" s="16"/>
      <c r="T60" s="38"/>
      <c r="U60" s="74"/>
      <c r="V60" s="16"/>
      <c r="W60" s="16"/>
      <c r="X60" s="16">
        <f>SUM(X58:X59)</f>
        <v>9405676</v>
      </c>
      <c r="Y60" s="38"/>
      <c r="Z60" s="74">
        <f>SUM(Z58:Z59)</f>
        <v>6094550</v>
      </c>
      <c r="AA60" s="74"/>
      <c r="AB60" s="74"/>
      <c r="AC60" s="74"/>
      <c r="AD60" s="74"/>
      <c r="AE60" s="38"/>
    </row>
    <row r="62" spans="1:30" ht="12.75">
      <c r="A62" t="s">
        <v>34</v>
      </c>
      <c r="D62" s="7"/>
      <c r="E62" s="6"/>
      <c r="F62" s="7"/>
      <c r="G62" s="6">
        <f>(+G53+G58)/G31*-1</f>
        <v>0.20288904592952592</v>
      </c>
      <c r="H62" s="6"/>
      <c r="I62" s="6">
        <f>(+I53+I58)/I31*-1</f>
        <v>0.2216018336831974</v>
      </c>
      <c r="J62" s="7"/>
      <c r="K62" s="6">
        <f>(+K53+K58)/K31*-1</f>
        <v>0.1637608236108025</v>
      </c>
      <c r="L62" s="6"/>
      <c r="M62" s="6">
        <f>(+M53+M58)/M31*-1</f>
        <v>0.2986710069569967</v>
      </c>
      <c r="N62" s="6"/>
      <c r="O62" s="6">
        <f>(+O53+O58)/(+O31+O39)*-1</f>
        <v>0.29536035130333527</v>
      </c>
      <c r="P62" s="6"/>
      <c r="Q62" s="6">
        <f>(+Q53+Q58)/(+Q31+Q39)*-1</f>
        <v>0.24636412062914423</v>
      </c>
      <c r="R62" s="6"/>
      <c r="S62" s="6">
        <f>(+S53+S58)/(+S31+S39)*-1</f>
        <v>0.1730250660452707</v>
      </c>
      <c r="U62" s="6">
        <f>(+U53+U58)/(+U31+U39)*-1</f>
        <v>0.1640398988136065</v>
      </c>
      <c r="V62" s="6"/>
      <c r="W62" s="6"/>
      <c r="X62" s="81">
        <f>(+X53+X58)/(+X31+X39)*-1</f>
        <v>0.21687717305583934</v>
      </c>
      <c r="Z62" s="6">
        <f>(+Z53+Z58)/(+Z31+Z39)*-1</f>
        <v>0.13281494645036038</v>
      </c>
      <c r="AA62" s="6"/>
      <c r="AB62" s="6"/>
      <c r="AC62" s="6"/>
      <c r="AD62" s="6"/>
    </row>
    <row r="66" spans="1:30" ht="12.75">
      <c r="A66" s="104" t="s">
        <v>60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</row>
  </sheetData>
  <sheetProtection/>
  <mergeCells count="5">
    <mergeCell ref="A6:S6"/>
    <mergeCell ref="A1:AE1"/>
    <mergeCell ref="A3:AE3"/>
    <mergeCell ref="A5:AE5"/>
    <mergeCell ref="A66:AD66"/>
  </mergeCells>
  <printOptions horizontalCentered="1"/>
  <pageMargins left="0.25" right="0.25" top="0.82" bottom="0.41" header="0" footer="0.2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="90" zoomScaleNormal="90" zoomScaleSheetLayoutView="7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B39" sqref="AB39"/>
    </sheetView>
  </sheetViews>
  <sheetFormatPr defaultColWidth="9.140625" defaultRowHeight="12.75"/>
  <cols>
    <col min="3" max="3" width="3.57421875" style="0" customWidth="1"/>
    <col min="4" max="4" width="5.00390625" style="0" customWidth="1"/>
    <col min="5" max="5" width="6.28125" style="0" customWidth="1"/>
    <col min="6" max="6" width="3.140625" style="0" customWidth="1"/>
    <col min="7" max="7" width="14.57421875" style="0" bestFit="1" customWidth="1"/>
    <col min="8" max="8" width="3.57421875" style="0" customWidth="1"/>
    <col min="9" max="9" width="13.140625" style="0" customWidth="1"/>
    <col min="10" max="10" width="3.140625" style="0" customWidth="1"/>
    <col min="11" max="11" width="14.28125" style="0" customWidth="1"/>
    <col min="12" max="12" width="3.28125" style="0" customWidth="1"/>
    <col min="13" max="13" width="15.28125" style="0" bestFit="1" customWidth="1"/>
    <col min="14" max="14" width="3.140625" style="0" customWidth="1"/>
    <col min="15" max="15" width="15.28125" style="0" bestFit="1" customWidth="1"/>
    <col min="16" max="16" width="3.140625" style="0" customWidth="1"/>
    <col min="17" max="17" width="15.28125" style="0" bestFit="1" customWidth="1"/>
    <col min="18" max="18" width="2.8515625" style="0" customWidth="1"/>
    <col min="19" max="19" width="15.57421875" style="0" customWidth="1"/>
    <col min="20" max="20" width="2.8515625" style="0" customWidth="1"/>
    <col min="21" max="21" width="15.28125" style="0" bestFit="1" customWidth="1"/>
    <col min="22" max="22" width="2.8515625" style="0" customWidth="1"/>
    <col min="23" max="23" width="15.28125" style="0" bestFit="1" customWidth="1"/>
    <col min="24" max="24" width="15.28125" style="0" hidden="1" customWidth="1"/>
    <col min="25" max="25" width="2.7109375" style="0" customWidth="1"/>
    <col min="26" max="26" width="15.28125" style="0" bestFit="1" customWidth="1"/>
    <col min="27" max="27" width="2.8515625" style="0" customWidth="1"/>
    <col min="28" max="28" width="15.28125" style="0" bestFit="1" customWidth="1"/>
    <col min="29" max="29" width="2.8515625" style="0" customWidth="1"/>
    <col min="30" max="30" width="12.28125" style="0" bestFit="1" customWidth="1"/>
  </cols>
  <sheetData>
    <row r="1" spans="1:28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39"/>
      <c r="W1" s="39"/>
      <c r="X1" s="39"/>
      <c r="Y1" s="39"/>
      <c r="Z1" s="39"/>
      <c r="AA1" s="39"/>
      <c r="AB1" s="39"/>
    </row>
    <row r="2" ht="12.75">
      <c r="G2" s="22"/>
    </row>
    <row r="3" spans="1:28" ht="12.75">
      <c r="A3" s="102" t="s">
        <v>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4"/>
      <c r="W3" s="4"/>
      <c r="X3" s="4"/>
      <c r="Y3" s="4"/>
      <c r="Z3" s="4"/>
      <c r="AA3" s="4"/>
      <c r="AB3" s="4"/>
    </row>
    <row r="4" ht="12.75">
      <c r="K4" s="22"/>
    </row>
    <row r="5" spans="1:28" ht="12.75">
      <c r="A5" s="102" t="s">
        <v>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4"/>
      <c r="W5" s="4"/>
      <c r="X5" s="4"/>
      <c r="Y5" s="4"/>
      <c r="Z5" s="4"/>
      <c r="AA5" s="4"/>
      <c r="AB5" s="4"/>
    </row>
    <row r="6" spans="1:28" ht="12.75">
      <c r="A6" s="102" t="s">
        <v>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4"/>
      <c r="W6" s="4"/>
      <c r="X6" s="4"/>
      <c r="Y6" s="4"/>
      <c r="Z6" s="4"/>
      <c r="AA6" s="4"/>
      <c r="AB6" s="4"/>
    </row>
    <row r="7" spans="1:12" ht="6" customHeight="1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21"/>
      <c r="L7" s="1"/>
    </row>
    <row r="8" spans="1:28" ht="12.75">
      <c r="A8" s="1"/>
      <c r="B8" s="1"/>
      <c r="C8" s="1"/>
      <c r="D8" s="4"/>
      <c r="E8" s="4"/>
      <c r="F8" s="4"/>
      <c r="I8" s="4"/>
      <c r="J8" s="4"/>
      <c r="K8" s="4"/>
      <c r="L8" s="4"/>
      <c r="O8" s="4"/>
      <c r="Q8" s="4" t="s">
        <v>19</v>
      </c>
      <c r="R8" s="4"/>
      <c r="S8" s="4"/>
      <c r="U8" s="4" t="s">
        <v>36</v>
      </c>
      <c r="W8" s="4" t="s">
        <v>36</v>
      </c>
      <c r="X8" s="4"/>
      <c r="Y8" s="4"/>
      <c r="Z8" s="4" t="s">
        <v>39</v>
      </c>
      <c r="AB8" s="4" t="s">
        <v>40</v>
      </c>
    </row>
    <row r="9" spans="1:28" ht="12.75">
      <c r="A9" s="1"/>
      <c r="B9" s="1"/>
      <c r="C9" s="1"/>
      <c r="D9" s="4"/>
      <c r="E9" s="4"/>
      <c r="F9" s="4"/>
      <c r="G9" s="4" t="s">
        <v>8</v>
      </c>
      <c r="H9" s="4"/>
      <c r="I9" s="4" t="s">
        <v>10</v>
      </c>
      <c r="J9" s="4"/>
      <c r="K9" s="4" t="s">
        <v>13</v>
      </c>
      <c r="L9" s="4"/>
      <c r="M9" s="4" t="s">
        <v>15</v>
      </c>
      <c r="N9" s="4"/>
      <c r="O9" s="4" t="s">
        <v>19</v>
      </c>
      <c r="P9" s="4"/>
      <c r="Q9" s="4" t="s">
        <v>14</v>
      </c>
      <c r="R9" s="4"/>
      <c r="S9" s="4" t="s">
        <v>38</v>
      </c>
      <c r="U9" s="4" t="s">
        <v>14</v>
      </c>
      <c r="W9" s="4" t="s">
        <v>38</v>
      </c>
      <c r="X9" s="4"/>
      <c r="Y9" s="4"/>
      <c r="Z9" s="4" t="s">
        <v>36</v>
      </c>
      <c r="AB9" s="4" t="s">
        <v>41</v>
      </c>
    </row>
    <row r="10" spans="1:28" ht="12.75">
      <c r="A10" s="1" t="s">
        <v>22</v>
      </c>
      <c r="B10" s="1"/>
      <c r="C10" s="1"/>
      <c r="D10" s="4"/>
      <c r="E10" s="4"/>
      <c r="F10" s="4"/>
      <c r="G10" s="5" t="s">
        <v>2</v>
      </c>
      <c r="H10" s="18"/>
      <c r="I10" s="5" t="s">
        <v>2</v>
      </c>
      <c r="J10" s="4"/>
      <c r="K10" s="5" t="s">
        <v>2</v>
      </c>
      <c r="L10" s="4"/>
      <c r="M10" s="5" t="s">
        <v>16</v>
      </c>
      <c r="N10" s="18"/>
      <c r="O10" s="5" t="s">
        <v>16</v>
      </c>
      <c r="P10" s="18"/>
      <c r="Q10" s="5" t="s">
        <v>6</v>
      </c>
      <c r="R10" s="18"/>
      <c r="S10" s="5" t="s">
        <v>6</v>
      </c>
      <c r="U10" s="5" t="s">
        <v>6</v>
      </c>
      <c r="W10" s="5" t="s">
        <v>6</v>
      </c>
      <c r="X10" s="18"/>
      <c r="Y10" s="18"/>
      <c r="Z10" s="5" t="s">
        <v>16</v>
      </c>
      <c r="AB10" s="5" t="s">
        <v>6</v>
      </c>
    </row>
    <row r="12" spans="1:28" ht="12.75">
      <c r="A12" t="s">
        <v>17</v>
      </c>
      <c r="D12" s="16"/>
      <c r="E12" s="16"/>
      <c r="F12" s="16"/>
      <c r="G12" s="16">
        <v>80323283</v>
      </c>
      <c r="H12" s="16"/>
      <c r="I12" s="16">
        <v>80718798</v>
      </c>
      <c r="J12" s="16"/>
      <c r="K12" s="16">
        <v>83736640</v>
      </c>
      <c r="L12" s="16"/>
      <c r="M12" s="16">
        <v>107792166</v>
      </c>
      <c r="N12" s="16"/>
      <c r="O12" s="16">
        <v>124043014</v>
      </c>
      <c r="P12" s="16"/>
      <c r="Q12" s="16">
        <v>117006357</v>
      </c>
      <c r="R12" s="16"/>
      <c r="S12" s="16">
        <v>123175561</v>
      </c>
      <c r="U12" s="16">
        <v>129662163</v>
      </c>
      <c r="W12" s="16">
        <v>131969070</v>
      </c>
      <c r="X12" s="16"/>
      <c r="Y12" s="16"/>
      <c r="Z12" s="16">
        <v>131969070</v>
      </c>
      <c r="AB12" s="16">
        <v>133851995</v>
      </c>
    </row>
    <row r="13" spans="4:28" ht="12.75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W13" s="16"/>
      <c r="X13" s="16"/>
      <c r="Y13" s="16"/>
      <c r="Z13" s="16"/>
      <c r="AB13" s="16"/>
    </row>
    <row r="14" spans="1:28" ht="12.75">
      <c r="A14" t="s">
        <v>43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W14" s="16">
        <v>-2225682</v>
      </c>
      <c r="X14" s="16"/>
      <c r="Y14" s="16"/>
      <c r="Z14" s="16">
        <v>-2225682</v>
      </c>
      <c r="AB14" s="16"/>
    </row>
    <row r="15" spans="4:12" ht="12.75">
      <c r="D15" s="16"/>
      <c r="E15" s="16"/>
      <c r="F15" s="16"/>
      <c r="G15" s="16"/>
      <c r="H15" s="16"/>
      <c r="I15" s="16"/>
      <c r="J15" s="16"/>
      <c r="K15" s="16"/>
      <c r="L15" s="16"/>
    </row>
    <row r="16" spans="1:30" ht="12.75">
      <c r="A16" t="s">
        <v>44</v>
      </c>
      <c r="D16" s="16"/>
      <c r="E16" s="16"/>
      <c r="F16" s="16"/>
      <c r="G16" s="16"/>
      <c r="H16" s="16"/>
      <c r="I16" s="16"/>
      <c r="J16" s="16"/>
      <c r="K16" s="11">
        <v>984382</v>
      </c>
      <c r="L16" s="16"/>
      <c r="M16" s="3">
        <v>6950536</v>
      </c>
      <c r="N16" s="3"/>
      <c r="O16" s="3">
        <v>120880</v>
      </c>
      <c r="P16" s="3"/>
      <c r="S16" s="3">
        <v>120880</v>
      </c>
      <c r="U16" s="3"/>
      <c r="W16" s="3">
        <v>2206934</v>
      </c>
      <c r="X16" s="3"/>
      <c r="Y16" s="3"/>
      <c r="Z16" s="3">
        <v>2206934</v>
      </c>
      <c r="AB16" s="3"/>
      <c r="AD16" s="24">
        <f>+O12-Q12</f>
        <v>7036657</v>
      </c>
    </row>
    <row r="17" spans="4:12" ht="12.75">
      <c r="D17" s="16"/>
      <c r="E17" s="16"/>
      <c r="F17" s="16"/>
      <c r="G17" s="16"/>
      <c r="H17" s="16"/>
      <c r="I17" s="16"/>
      <c r="J17" s="16"/>
      <c r="K17" s="16"/>
      <c r="L17" s="16"/>
    </row>
    <row r="18" spans="1:28" ht="12.75">
      <c r="A18" t="s">
        <v>12</v>
      </c>
      <c r="D18" s="10"/>
      <c r="E18" s="10"/>
      <c r="F18" s="10"/>
      <c r="G18" s="9"/>
      <c r="H18" s="9"/>
      <c r="I18" s="9"/>
      <c r="J18" s="10"/>
      <c r="K18" s="11">
        <v>2610248</v>
      </c>
      <c r="L18" s="10"/>
      <c r="M18" s="23" t="s">
        <v>26</v>
      </c>
      <c r="N18" s="23"/>
      <c r="O18" s="23" t="s">
        <v>26</v>
      </c>
      <c r="P18" s="23"/>
      <c r="Q18" s="23" t="s">
        <v>26</v>
      </c>
      <c r="R18" s="23"/>
      <c r="S18" s="23" t="s">
        <v>26</v>
      </c>
      <c r="U18" s="23" t="s">
        <v>26</v>
      </c>
      <c r="W18" s="23" t="s">
        <v>26</v>
      </c>
      <c r="X18" s="23"/>
      <c r="Y18" s="23"/>
      <c r="Z18" s="23"/>
      <c r="AB18" s="23"/>
    </row>
    <row r="20" spans="1:28" ht="12.75">
      <c r="A20" t="s">
        <v>3</v>
      </c>
      <c r="D20" s="11"/>
      <c r="E20" s="11"/>
      <c r="F20" s="11"/>
      <c r="G20" s="11">
        <v>5899312</v>
      </c>
      <c r="H20" s="11"/>
      <c r="I20" s="11">
        <v>5046767</v>
      </c>
      <c r="J20" s="11"/>
      <c r="K20" s="11">
        <v>4321590</v>
      </c>
      <c r="L20" s="11"/>
      <c r="M20" s="23" t="s">
        <v>26</v>
      </c>
      <c r="N20" s="23"/>
      <c r="O20" s="23" t="s">
        <v>26</v>
      </c>
      <c r="P20" s="23"/>
      <c r="Q20" s="23" t="s">
        <v>26</v>
      </c>
      <c r="R20" s="23"/>
      <c r="S20" s="23" t="s">
        <v>26</v>
      </c>
      <c r="U20" s="23" t="s">
        <v>26</v>
      </c>
      <c r="W20" s="23" t="s">
        <v>26</v>
      </c>
      <c r="X20" s="23"/>
      <c r="Y20" s="23"/>
      <c r="Z20" s="23"/>
      <c r="AB20" s="23"/>
    </row>
    <row r="21" spans="4:12" ht="12.75">
      <c r="D21" s="11"/>
      <c r="E21" s="11"/>
      <c r="F21" s="11"/>
      <c r="G21" s="11"/>
      <c r="H21" s="11"/>
      <c r="I21" s="11"/>
      <c r="J21" s="11"/>
      <c r="K21" s="11"/>
      <c r="L21" s="11"/>
    </row>
    <row r="22" spans="1:30" ht="12.75">
      <c r="A22" t="s">
        <v>11</v>
      </c>
      <c r="D22" s="11"/>
      <c r="E22" s="11"/>
      <c r="F22" s="11"/>
      <c r="G22" s="11">
        <v>9047163</v>
      </c>
      <c r="H22" s="11"/>
      <c r="I22" s="11">
        <v>8488433</v>
      </c>
      <c r="J22" s="11"/>
      <c r="K22" s="11">
        <v>7660185</v>
      </c>
      <c r="L22" s="11"/>
      <c r="M22" s="3">
        <v>9000284</v>
      </c>
      <c r="N22" s="3"/>
      <c r="O22" s="3">
        <v>13826939</v>
      </c>
      <c r="P22" s="3"/>
      <c r="Q22" s="3">
        <v>7321639</v>
      </c>
      <c r="R22" s="3"/>
      <c r="S22" s="3">
        <v>7721639</v>
      </c>
      <c r="U22" s="3">
        <v>7019194</v>
      </c>
      <c r="W22" s="3">
        <v>7019194</v>
      </c>
      <c r="X22" s="3"/>
      <c r="Y22" s="3"/>
      <c r="Z22" s="3">
        <v>8204030</v>
      </c>
      <c r="AB22" s="3">
        <v>7669194</v>
      </c>
      <c r="AD22" s="51">
        <f>+Z22-W22</f>
        <v>1184836</v>
      </c>
    </row>
    <row r="23" spans="4:16" ht="12.75"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3"/>
      <c r="P23" s="3"/>
    </row>
    <row r="24" spans="1:28" ht="12.75">
      <c r="A24" t="s">
        <v>4</v>
      </c>
      <c r="D24" s="11"/>
      <c r="E24" s="11"/>
      <c r="F24" s="11"/>
      <c r="G24" s="12">
        <v>3017569</v>
      </c>
      <c r="H24" s="19"/>
      <c r="I24" s="12">
        <v>3129630</v>
      </c>
      <c r="J24" s="11"/>
      <c r="K24" s="12">
        <v>2775513</v>
      </c>
      <c r="L24" s="11"/>
      <c r="M24" s="14">
        <v>3308750</v>
      </c>
      <c r="N24" s="33"/>
      <c r="O24" s="14">
        <v>3936034</v>
      </c>
      <c r="P24" s="33"/>
      <c r="Q24" s="14">
        <v>3629745</v>
      </c>
      <c r="R24" s="33"/>
      <c r="S24" s="14">
        <v>3817924</v>
      </c>
      <c r="U24" s="14">
        <v>3635687</v>
      </c>
      <c r="W24" s="14">
        <v>3455405</v>
      </c>
      <c r="X24" s="33"/>
      <c r="Y24" s="33"/>
      <c r="Z24" s="49">
        <f>3635687-180282</f>
        <v>3455405</v>
      </c>
      <c r="AB24" s="14">
        <v>3601455</v>
      </c>
    </row>
    <row r="25" ht="12.75">
      <c r="I25" s="2"/>
    </row>
    <row r="26" spans="1:28" ht="12.75">
      <c r="A26" s="1" t="s">
        <v>29</v>
      </c>
      <c r="D26" s="16"/>
      <c r="E26" s="16"/>
      <c r="F26" s="16"/>
      <c r="G26" s="16">
        <f>SUM(G12:G25)</f>
        <v>98287327</v>
      </c>
      <c r="H26" s="16"/>
      <c r="I26" s="16">
        <f>SUM(I12:I25)</f>
        <v>97383628</v>
      </c>
      <c r="J26" s="16"/>
      <c r="K26" s="16">
        <f>SUM(K12:K25)</f>
        <v>102088558</v>
      </c>
      <c r="L26" s="16"/>
      <c r="M26" s="24">
        <f>SUM(M12:M25)</f>
        <v>127051736</v>
      </c>
      <c r="N26" s="24"/>
      <c r="O26" s="24">
        <f>SUM(O12:O25)</f>
        <v>141926867</v>
      </c>
      <c r="P26" s="24"/>
      <c r="Q26" s="24">
        <f>SUM(Q12:Q25)</f>
        <v>127957741</v>
      </c>
      <c r="R26" s="24"/>
      <c r="S26" s="24">
        <f>SUM(S12:S25)</f>
        <v>134836004</v>
      </c>
      <c r="U26" s="46">
        <f>SUM(U12:U25)</f>
        <v>140317044</v>
      </c>
      <c r="V26" s="40" t="s">
        <v>1</v>
      </c>
      <c r="W26" s="24">
        <f>SUM(W12:W25)</f>
        <v>142424921</v>
      </c>
      <c r="X26" s="24">
        <f>W26-U26</f>
        <v>2107877</v>
      </c>
      <c r="Y26" s="24"/>
      <c r="Z26" s="24">
        <f>SUM(Z12:Z25)</f>
        <v>143609757</v>
      </c>
      <c r="AB26" s="24">
        <f>SUM(AB12:AB25)</f>
        <v>145122644</v>
      </c>
    </row>
    <row r="27" spans="4:21" ht="12.75">
      <c r="D27" s="16"/>
      <c r="E27" s="16"/>
      <c r="F27" s="16"/>
      <c r="G27" s="16"/>
      <c r="H27" s="16"/>
      <c r="I27" s="16"/>
      <c r="J27" s="16"/>
      <c r="K27" s="16"/>
      <c r="L27" s="16"/>
      <c r="U27" t="s">
        <v>1</v>
      </c>
    </row>
    <row r="28" spans="4:21" ht="12.75">
      <c r="D28" s="16"/>
      <c r="E28" s="16"/>
      <c r="F28" s="16"/>
      <c r="G28" s="16"/>
      <c r="H28" s="16"/>
      <c r="I28" s="16"/>
      <c r="J28" s="16"/>
      <c r="K28" s="11"/>
      <c r="L28" s="16"/>
      <c r="U28" s="24"/>
    </row>
    <row r="29" ht="12.75">
      <c r="A29" s="1" t="s">
        <v>5</v>
      </c>
    </row>
    <row r="30" spans="1:28" ht="12.75">
      <c r="A30" s="1"/>
      <c r="O30" s="3"/>
      <c r="Q30" s="3"/>
      <c r="R30" s="3"/>
      <c r="S30" s="3"/>
      <c r="U30" s="3"/>
      <c r="W30" s="3"/>
      <c r="X30" s="3"/>
      <c r="Y30" s="3"/>
      <c r="Z30" s="3"/>
      <c r="AB30" s="3"/>
    </row>
    <row r="31" spans="1:29" ht="12.75">
      <c r="A31" s="1" t="s">
        <v>28</v>
      </c>
      <c r="D31" s="16"/>
      <c r="E31" s="16"/>
      <c r="F31" s="16"/>
      <c r="G31" s="30">
        <v>-98757170</v>
      </c>
      <c r="H31" s="20"/>
      <c r="I31" s="30">
        <v>-95729077</v>
      </c>
      <c r="J31" s="16"/>
      <c r="K31" s="30">
        <v>-104424371</v>
      </c>
      <c r="L31" s="16"/>
      <c r="M31" s="30">
        <v>-112584788</v>
      </c>
      <c r="N31" s="30"/>
      <c r="O31" s="30">
        <v>-135761421</v>
      </c>
      <c r="P31" s="30"/>
      <c r="Q31" s="30">
        <v>-127449095</v>
      </c>
      <c r="R31" s="30"/>
      <c r="S31" s="30">
        <v>-133471685</v>
      </c>
      <c r="T31" s="30"/>
      <c r="U31" s="30">
        <v>-139488274</v>
      </c>
      <c r="V31" s="41" t="s">
        <v>42</v>
      </c>
      <c r="W31" s="30">
        <f>-136099800-3388474-430230</f>
        <v>-139918504</v>
      </c>
      <c r="X31" s="30">
        <f>W31-U31</f>
        <v>-430230</v>
      </c>
      <c r="Y31" s="30"/>
      <c r="Z31" s="30">
        <f>-135770071-3388474-430230</f>
        <v>-139588775</v>
      </c>
      <c r="AA31" s="30"/>
      <c r="AB31" s="30">
        <v>-146055766</v>
      </c>
      <c r="AC31" s="30"/>
    </row>
    <row r="32" spans="21:23" ht="12.75">
      <c r="U32" s="38"/>
      <c r="V32" s="38"/>
      <c r="W32" s="38"/>
    </row>
    <row r="33" spans="21:23" ht="12.75">
      <c r="U33" s="38"/>
      <c r="V33" s="38"/>
      <c r="W33" s="38"/>
    </row>
    <row r="34" spans="1:29" ht="13.5" thickBot="1">
      <c r="A34" s="31" t="s">
        <v>25</v>
      </c>
      <c r="B34" s="26"/>
      <c r="C34" s="15"/>
      <c r="D34" s="16"/>
      <c r="E34" s="16"/>
      <c r="F34" s="16"/>
      <c r="G34" s="17">
        <f>SUM(G26:G33)</f>
        <v>-469843</v>
      </c>
      <c r="H34" s="16"/>
      <c r="I34" s="17">
        <f>SUM(I26:I33)</f>
        <v>1654551</v>
      </c>
      <c r="J34" s="16"/>
      <c r="K34" s="17">
        <f>SUM(K26:K33)</f>
        <v>-2335813</v>
      </c>
      <c r="L34" s="16"/>
      <c r="M34" s="17">
        <f>SUM(M26:M33)</f>
        <v>14466948</v>
      </c>
      <c r="N34" s="20"/>
      <c r="O34" s="17">
        <f>+O26+O31</f>
        <v>6165446</v>
      </c>
      <c r="P34" s="20"/>
      <c r="Q34" s="17">
        <f>SUM(Q26:Q33)</f>
        <v>508646</v>
      </c>
      <c r="R34" s="20"/>
      <c r="S34" s="17">
        <f>SUM(S26:S33)</f>
        <v>1364319</v>
      </c>
      <c r="T34" s="20"/>
      <c r="U34" s="17">
        <f>SUM(U26:U33)</f>
        <v>828770</v>
      </c>
      <c r="V34" s="20"/>
      <c r="W34" s="17">
        <f>SUM(W26:W33)</f>
        <v>2506417</v>
      </c>
      <c r="X34" s="20"/>
      <c r="Y34" s="20"/>
      <c r="Z34" s="17">
        <f>SUM(Z26:Z33)</f>
        <v>4020982</v>
      </c>
      <c r="AA34" s="20"/>
      <c r="AB34" s="17">
        <f>SUM(AB26:AB33)</f>
        <v>-933122</v>
      </c>
      <c r="AC34" s="20"/>
    </row>
    <row r="35" spans="20:29" ht="13.5" thickTop="1">
      <c r="T35" s="2"/>
      <c r="U35" s="38"/>
      <c r="V35" s="47"/>
      <c r="W35" s="38"/>
      <c r="AA35" s="2"/>
      <c r="AC35" s="2"/>
    </row>
    <row r="36" spans="21:23" ht="3.75" customHeight="1">
      <c r="U36" s="38"/>
      <c r="V36" s="38"/>
      <c r="W36" s="38"/>
    </row>
    <row r="37" spans="1:28" ht="12.75">
      <c r="A37" t="s">
        <v>30</v>
      </c>
      <c r="O37" s="20"/>
      <c r="Q37" s="16">
        <v>3191401</v>
      </c>
      <c r="R37" s="16"/>
      <c r="S37" s="16">
        <v>3191401</v>
      </c>
      <c r="U37" s="16">
        <v>0</v>
      </c>
      <c r="V37" s="38"/>
      <c r="W37" s="16">
        <v>0</v>
      </c>
      <c r="X37" s="16"/>
      <c r="Y37" s="16"/>
      <c r="Z37" s="16"/>
      <c r="AB37" s="16">
        <v>0</v>
      </c>
    </row>
    <row r="38" spans="1:28" ht="12.75">
      <c r="A38" t="s">
        <v>31</v>
      </c>
      <c r="O38" s="33"/>
      <c r="Q38" s="3">
        <v>-4878973</v>
      </c>
      <c r="R38" s="3"/>
      <c r="S38" s="3">
        <v>-4878973</v>
      </c>
      <c r="U38" s="37">
        <v>-11730765</v>
      </c>
      <c r="V38" s="38"/>
      <c r="W38" s="37">
        <f>-11730765-380644</f>
        <v>-12111409</v>
      </c>
      <c r="X38" s="3">
        <f>W38-U38</f>
        <v>-380644</v>
      </c>
      <c r="Y38" s="3"/>
      <c r="Z38" s="37">
        <f>-11730765-380644-1620786</f>
        <v>-13732195</v>
      </c>
      <c r="AB38" s="3">
        <v>-5100000</v>
      </c>
    </row>
    <row r="39" spans="1:28" ht="13.5" thickBot="1">
      <c r="A39" s="1" t="s">
        <v>37</v>
      </c>
      <c r="O39" s="20"/>
      <c r="Q39" s="27">
        <f>SUM(Q37:Q38)</f>
        <v>-1687572</v>
      </c>
      <c r="R39" s="20"/>
      <c r="S39" s="27">
        <f>SUM(S37:S38)</f>
        <v>-1687572</v>
      </c>
      <c r="U39" s="27">
        <f>SUM(U37:U38)</f>
        <v>-11730765</v>
      </c>
      <c r="V39" s="38"/>
      <c r="W39" s="27">
        <f>SUM(W37:W38)</f>
        <v>-12111409</v>
      </c>
      <c r="X39" s="20"/>
      <c r="Y39" s="20"/>
      <c r="Z39" s="27">
        <f>SUM(Z38)</f>
        <v>-13732195</v>
      </c>
      <c r="AB39" s="27">
        <f>SUM(AB37:AB38)</f>
        <v>-5100000</v>
      </c>
    </row>
    <row r="40" spans="15:26" ht="13.5" thickTop="1">
      <c r="O40" s="24"/>
      <c r="U40" s="38"/>
      <c r="V40" s="38"/>
      <c r="W40" s="38"/>
      <c r="Z40" s="2"/>
    </row>
    <row r="41" spans="21:25" ht="12.75">
      <c r="U41" s="42"/>
      <c r="V41" s="48"/>
      <c r="W41" s="42"/>
      <c r="X41" s="42">
        <f>SUM(X26:X40)</f>
        <v>1297003</v>
      </c>
      <c r="Y41" s="42"/>
    </row>
    <row r="42" spans="1:23" ht="12.75">
      <c r="A42" s="1" t="s">
        <v>23</v>
      </c>
      <c r="U42" s="38"/>
      <c r="V42" s="38"/>
      <c r="W42" s="38"/>
    </row>
    <row r="43" spans="1:23" ht="12.75">
      <c r="A43" s="1"/>
      <c r="U43" s="38"/>
      <c r="V43" s="38"/>
      <c r="W43" s="38"/>
    </row>
    <row r="44" spans="1:28" ht="12.75">
      <c r="A44" t="s">
        <v>20</v>
      </c>
      <c r="D44" s="16"/>
      <c r="E44" s="16"/>
      <c r="F44" s="16"/>
      <c r="G44" s="16">
        <f>ROUND(0.1*G31,0)*-1</f>
        <v>9875717</v>
      </c>
      <c r="H44" s="16"/>
      <c r="I44" s="16">
        <f>ROUND(0.1*I31,0)*-1</f>
        <v>9572908</v>
      </c>
      <c r="J44" s="16"/>
      <c r="K44" s="16">
        <f>ROUND(0.1*K31,0)*-1</f>
        <v>10442437</v>
      </c>
      <c r="L44" s="16"/>
      <c r="M44" s="16">
        <f>ROUND(0.1*M31,0)*-1</f>
        <v>11258479</v>
      </c>
      <c r="N44" s="16"/>
      <c r="O44" s="16">
        <f>ROUND((O31+O38)*10%,0)*-1</f>
        <v>13576142</v>
      </c>
      <c r="P44" s="16"/>
      <c r="Q44" s="16">
        <f>ROUND((Q31+Q38)*10%,0)*-1</f>
        <v>13232807</v>
      </c>
      <c r="R44" s="16"/>
      <c r="S44" s="16">
        <f>ROUND((S31+S38)*10%,0)*-1</f>
        <v>13835066</v>
      </c>
      <c r="U44" s="16">
        <f>ROUND((U31+U38)*10%,0)*-1</f>
        <v>15121904</v>
      </c>
      <c r="W44" s="43">
        <v>15121904</v>
      </c>
      <c r="X44" s="43"/>
      <c r="Y44" s="43"/>
      <c r="Z44" s="16">
        <f>ROUND((Z31+Z38)*10%,0)*-1</f>
        <v>15332097</v>
      </c>
      <c r="AB44" s="16">
        <f>ROUND((AB31+AB38)*10%,0)*-1</f>
        <v>15115577</v>
      </c>
    </row>
    <row r="45" spans="4:28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U45" s="16"/>
      <c r="W45" s="16"/>
      <c r="X45" s="16"/>
      <c r="Y45" s="16"/>
      <c r="Z45" s="16"/>
      <c r="AB45" s="16"/>
    </row>
    <row r="46" spans="1:28" ht="12.75">
      <c r="A46" t="s">
        <v>21</v>
      </c>
      <c r="D46" s="11"/>
      <c r="E46" s="11"/>
      <c r="F46" s="11"/>
      <c r="G46" s="11"/>
      <c r="H46" s="11"/>
      <c r="I46" s="11"/>
      <c r="J46" s="11"/>
      <c r="K46" s="11"/>
      <c r="L46" s="11"/>
      <c r="M46" s="3">
        <v>6950536</v>
      </c>
      <c r="N46" s="3"/>
      <c r="O46" s="3">
        <v>6760886</v>
      </c>
      <c r="P46" s="3"/>
      <c r="Q46" s="3">
        <v>12360549</v>
      </c>
      <c r="R46" s="3"/>
      <c r="S46" s="3">
        <v>6760886</v>
      </c>
      <c r="U46" s="37">
        <v>6760886</v>
      </c>
      <c r="W46" s="37">
        <v>6760886</v>
      </c>
      <c r="X46" s="37"/>
      <c r="Y46" s="37"/>
      <c r="Z46" s="50">
        <f>6760886-1845288</f>
        <v>4915598</v>
      </c>
      <c r="AB46" s="50">
        <f>6760886-1845288</f>
        <v>4915598</v>
      </c>
    </row>
    <row r="47" spans="4:28" ht="12.75">
      <c r="D47" s="11"/>
      <c r="E47" s="11"/>
      <c r="F47" s="11"/>
      <c r="G47" s="11"/>
      <c r="H47" s="11"/>
      <c r="I47" s="11"/>
      <c r="J47" s="11"/>
      <c r="K47" s="11"/>
      <c r="L47" s="11"/>
      <c r="M47" s="3"/>
      <c r="N47" s="3"/>
      <c r="O47" s="3"/>
      <c r="P47" s="3"/>
      <c r="Q47" s="3"/>
      <c r="R47" s="3"/>
      <c r="S47" s="3"/>
      <c r="U47" s="3"/>
      <c r="W47" s="3"/>
      <c r="X47" s="3"/>
      <c r="Y47" s="3"/>
      <c r="Z47" s="3"/>
      <c r="AB47" s="3"/>
    </row>
    <row r="48" spans="1:28" ht="12.75">
      <c r="A48" t="s">
        <v>7</v>
      </c>
      <c r="D48" s="11"/>
      <c r="E48" s="11"/>
      <c r="F48" s="11"/>
      <c r="G48" s="12">
        <f>+G50-G44</f>
        <v>3110879</v>
      </c>
      <c r="H48" s="19"/>
      <c r="I48" s="13">
        <f>+I50-I44</f>
        <v>5068239</v>
      </c>
      <c r="J48" s="11"/>
      <c r="K48" s="13">
        <f>+K50-K44</f>
        <v>1862897</v>
      </c>
      <c r="L48" s="11"/>
      <c r="M48" s="13">
        <f>+M50-M44-M46</f>
        <v>8563267</v>
      </c>
      <c r="N48" s="34"/>
      <c r="O48" s="13">
        <f>+O50-O44-O46</f>
        <v>12600700</v>
      </c>
      <c r="P48" s="34"/>
      <c r="Q48" s="13">
        <f>+Q50-Q44-Q46</f>
        <v>0</v>
      </c>
      <c r="R48" s="34"/>
      <c r="S48" s="13">
        <f>+S50-S44-S46</f>
        <v>5853077</v>
      </c>
      <c r="U48" s="13">
        <f>+U50-U44-U46</f>
        <v>152943</v>
      </c>
      <c r="W48" s="44">
        <f>152943+2468767-430230-380644-180608</f>
        <v>1630228</v>
      </c>
      <c r="X48" s="45">
        <f>W48-U48</f>
        <v>1477285</v>
      </c>
      <c r="Y48" s="45"/>
      <c r="Z48" s="13">
        <f>+Z50-Z44-Z46</f>
        <v>2978820</v>
      </c>
      <c r="AB48" s="13">
        <f>+AB50-AB44-AB46</f>
        <v>-2837782</v>
      </c>
    </row>
    <row r="50" spans="1:28" ht="13.5" thickBot="1">
      <c r="A50" s="1" t="s">
        <v>24</v>
      </c>
      <c r="D50" s="16"/>
      <c r="E50" s="16"/>
      <c r="F50" s="16"/>
      <c r="G50" s="17">
        <v>12986596</v>
      </c>
      <c r="H50" s="20"/>
      <c r="I50" s="17">
        <v>14641147</v>
      </c>
      <c r="J50" s="16"/>
      <c r="K50" s="17">
        <f>+I50+K34</f>
        <v>12305334</v>
      </c>
      <c r="L50" s="16"/>
      <c r="M50" s="29">
        <f>+K50+M34</f>
        <v>26772282</v>
      </c>
      <c r="N50" s="35"/>
      <c r="O50" s="25">
        <f>+M50+O34+O39</f>
        <v>32937728</v>
      </c>
      <c r="P50" s="35"/>
      <c r="Q50" s="25">
        <f>+M50+Q34+Q39</f>
        <v>25593356</v>
      </c>
      <c r="R50" s="36"/>
      <c r="S50" s="25">
        <f>+M50+S34+S39</f>
        <v>26449029</v>
      </c>
      <c r="U50" s="25">
        <f>+O50+U34+U39</f>
        <v>22035733</v>
      </c>
      <c r="W50" s="25">
        <f>O50+W34+W39</f>
        <v>23332736</v>
      </c>
      <c r="X50" s="36"/>
      <c r="Y50" s="36"/>
      <c r="Z50" s="25">
        <f>O50+Z34+Z39</f>
        <v>23226515</v>
      </c>
      <c r="AB50" s="25">
        <f>Z50+AB34+AB39</f>
        <v>17193393</v>
      </c>
    </row>
    <row r="51" ht="13.5" thickTop="1"/>
    <row r="52" spans="1:28" ht="12.75">
      <c r="A52" t="s">
        <v>33</v>
      </c>
      <c r="D52" s="7"/>
      <c r="E52" s="7"/>
      <c r="F52" s="7"/>
      <c r="G52" s="8">
        <f>G50/G31*-1</f>
        <v>0.13150028499196564</v>
      </c>
      <c r="H52" s="8"/>
      <c r="I52" s="8">
        <f>I50/I31*-1</f>
        <v>0.1529435722022056</v>
      </c>
      <c r="J52" s="7"/>
      <c r="K52" s="8">
        <f>K50/K31*-1</f>
        <v>0.11783967556768908</v>
      </c>
      <c r="L52" s="7"/>
      <c r="M52" s="8">
        <f>M50/M31*-1</f>
        <v>0.23779661955751963</v>
      </c>
      <c r="N52" s="8"/>
      <c r="O52" s="8">
        <f>O50/(O31+O38)*-1</f>
        <v>0.24261478524153043</v>
      </c>
      <c r="P52" s="8"/>
      <c r="Q52" s="8">
        <f>Q50/(Q31+Q38)*-1</f>
        <v>0.19340837047511342</v>
      </c>
      <c r="R52" s="8"/>
      <c r="S52" s="8">
        <f>S50/(S31+S38)*-1</f>
        <v>0.19117385766246228</v>
      </c>
      <c r="U52" s="8">
        <f>U50/(U31+U38)*-1</f>
        <v>0.14572062582675188</v>
      </c>
      <c r="W52" s="8">
        <f>W50/(W31+W38)*-1</f>
        <v>0.15347463890214816</v>
      </c>
      <c r="X52" s="8"/>
      <c r="Y52" s="8"/>
      <c r="Z52" s="8"/>
      <c r="AB52" s="8"/>
    </row>
    <row r="53" spans="12:23" ht="12.75">
      <c r="L53" t="s">
        <v>1</v>
      </c>
      <c r="W53" s="24">
        <f>O50+W34+W39</f>
        <v>23332736</v>
      </c>
    </row>
    <row r="55" spans="1:29" ht="12.75">
      <c r="A55" s="1" t="s">
        <v>27</v>
      </c>
      <c r="D55" s="16"/>
      <c r="E55" s="16"/>
      <c r="F55" s="16"/>
      <c r="G55" s="16">
        <v>7050152</v>
      </c>
      <c r="H55" s="16"/>
      <c r="I55" s="28">
        <v>6572592</v>
      </c>
      <c r="J55" s="16"/>
      <c r="K55" s="16">
        <v>4795287</v>
      </c>
      <c r="L55" s="16"/>
      <c r="M55" s="16">
        <v>6853530</v>
      </c>
      <c r="N55" s="32"/>
      <c r="O55" s="16">
        <v>7160813</v>
      </c>
      <c r="P55" s="32"/>
      <c r="Q55" s="16">
        <v>5684526</v>
      </c>
      <c r="R55" s="32"/>
      <c r="S55" s="16">
        <v>5684526</v>
      </c>
      <c r="T55" s="38"/>
      <c r="U55" s="16">
        <v>5300227</v>
      </c>
      <c r="V55" s="38"/>
      <c r="W55" s="16">
        <v>5300227</v>
      </c>
      <c r="X55" s="16"/>
      <c r="Y55" s="16"/>
      <c r="Z55" s="16"/>
      <c r="AA55" s="38"/>
      <c r="AB55" s="16"/>
      <c r="AC55" s="38"/>
    </row>
    <row r="57" spans="1:28" ht="12.75">
      <c r="A57" t="s">
        <v>34</v>
      </c>
      <c r="D57" s="7"/>
      <c r="E57" s="6"/>
      <c r="F57" s="7"/>
      <c r="G57" s="6">
        <f>(+G50+G55)/G31*-1</f>
        <v>0.20288904592952592</v>
      </c>
      <c r="H57" s="6"/>
      <c r="I57" s="6">
        <f>(+I50+I55)/I31*-1</f>
        <v>0.2216018336831974</v>
      </c>
      <c r="J57" s="7"/>
      <c r="K57" s="6">
        <f>(+K50+K55)/K31*-1</f>
        <v>0.1637608236108025</v>
      </c>
      <c r="L57" s="6"/>
      <c r="M57" s="6">
        <f>(+M50+M55)/M31*-1</f>
        <v>0.2986710069569967</v>
      </c>
      <c r="N57" s="6"/>
      <c r="O57" s="6">
        <f>(+O50+O55)/(+O31+O38)*-1</f>
        <v>0.29536035130333527</v>
      </c>
      <c r="P57" s="6"/>
      <c r="Q57" s="6">
        <f>(+Q50+Q55)/(+Q31+Q38)*-1</f>
        <v>0.23636619556782162</v>
      </c>
      <c r="R57" s="6"/>
      <c r="S57" s="6">
        <f>(+S50+S55)/(+S31+S38)*-1</f>
        <v>0.23226167092027852</v>
      </c>
      <c r="U57" s="6">
        <f>(+U50+U55)/(+U31+U38)*-1</f>
        <v>0.18077062373078565</v>
      </c>
      <c r="W57" s="6">
        <f>(+W50+W55)/(+W31+W38)*-1</f>
        <v>0.1883376924645086</v>
      </c>
      <c r="X57" s="6"/>
      <c r="Y57" s="6"/>
      <c r="Z57" s="6"/>
      <c r="AB57" s="6"/>
    </row>
  </sheetData>
  <sheetProtection/>
  <mergeCells count="4">
    <mergeCell ref="A1:U1"/>
    <mergeCell ref="A3:U3"/>
    <mergeCell ref="A5:U5"/>
    <mergeCell ref="A6:U6"/>
  </mergeCells>
  <printOptions horizontalCentered="1"/>
  <pageMargins left="0.25" right="0.25" top="0.4" bottom="0.41" header="0" footer="0.25"/>
  <pageSetup fitToHeight="1" fitToWidth="1"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zoomScale="75" zoomScaleNormal="75" zoomScalePageLayoutView="0" workbookViewId="0" topLeftCell="A1">
      <selection activeCell="G44" sqref="G44"/>
    </sheetView>
  </sheetViews>
  <sheetFormatPr defaultColWidth="9.140625" defaultRowHeight="12.75"/>
  <cols>
    <col min="3" max="3" width="3.57421875" style="0" customWidth="1"/>
    <col min="4" max="4" width="5.00390625" style="0" customWidth="1"/>
    <col min="5" max="5" width="6.28125" style="0" customWidth="1"/>
    <col min="6" max="6" width="3.140625" style="0" customWidth="1"/>
    <col min="7" max="7" width="14.57421875" style="0" bestFit="1" customWidth="1"/>
    <col min="8" max="8" width="3.57421875" style="0" customWidth="1"/>
    <col min="9" max="9" width="13.140625" style="0" customWidth="1"/>
    <col min="10" max="10" width="3.140625" style="0" customWidth="1"/>
    <col min="11" max="11" width="14.28125" style="0" customWidth="1"/>
    <col min="12" max="12" width="3.28125" style="0" customWidth="1"/>
    <col min="13" max="13" width="14.00390625" style="0" bestFit="1" customWidth="1"/>
    <col min="14" max="14" width="3.140625" style="0" customWidth="1"/>
    <col min="15" max="15" width="14.00390625" style="0" bestFit="1" customWidth="1"/>
    <col min="16" max="16" width="3.140625" style="0" customWidth="1"/>
    <col min="17" max="17" width="14.00390625" style="0" customWidth="1"/>
    <col min="18" max="18" width="2.8515625" style="0" customWidth="1"/>
    <col min="19" max="19" width="15.57421875" style="0" customWidth="1"/>
    <col min="20" max="20" width="2.8515625" style="0" customWidth="1"/>
    <col min="21" max="21" width="14.421875" style="0" customWidth="1"/>
    <col min="22" max="22" width="2.8515625" style="0" customWidth="1"/>
    <col min="23" max="23" width="14.00390625" style="0" bestFit="1" customWidth="1"/>
    <col min="25" max="25" width="9.7109375" style="0" bestFit="1" customWidth="1"/>
    <col min="26" max="26" width="11.28125" style="0" bestFit="1" customWidth="1"/>
  </cols>
  <sheetData>
    <row r="1" spans="1:23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ht="12.75">
      <c r="G2" s="22"/>
    </row>
    <row r="3" spans="1:23" ht="12.75">
      <c r="A3" s="102" t="s">
        <v>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ht="12.75">
      <c r="K4" s="22"/>
    </row>
    <row r="5" spans="1:23" ht="12.75">
      <c r="A5" s="102" t="s">
        <v>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12.75">
      <c r="A6" s="102" t="s">
        <v>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12" ht="6" customHeight="1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21"/>
      <c r="L7" s="1"/>
    </row>
    <row r="8" spans="1:23" ht="12.75">
      <c r="A8" s="1"/>
      <c r="B8" s="1"/>
      <c r="C8" s="1"/>
      <c r="D8" s="4"/>
      <c r="E8" s="4"/>
      <c r="F8" s="4"/>
      <c r="I8" s="4"/>
      <c r="J8" s="4"/>
      <c r="K8" s="4"/>
      <c r="L8" s="4"/>
      <c r="O8" s="4"/>
      <c r="Q8" s="4" t="s">
        <v>19</v>
      </c>
      <c r="R8" s="4"/>
      <c r="S8" s="4"/>
      <c r="T8" s="4"/>
      <c r="U8" s="4" t="s">
        <v>39</v>
      </c>
      <c r="W8" s="4" t="s">
        <v>36</v>
      </c>
    </row>
    <row r="9" spans="1:23" ht="12.75">
      <c r="A9" s="1"/>
      <c r="B9" s="1"/>
      <c r="C9" s="1"/>
      <c r="D9" s="4"/>
      <c r="E9" s="4"/>
      <c r="F9" s="4"/>
      <c r="G9" s="4" t="s">
        <v>8</v>
      </c>
      <c r="H9" s="4"/>
      <c r="I9" s="4" t="s">
        <v>10</v>
      </c>
      <c r="J9" s="4"/>
      <c r="K9" s="4" t="s">
        <v>13</v>
      </c>
      <c r="L9" s="4"/>
      <c r="M9" s="4" t="s">
        <v>15</v>
      </c>
      <c r="N9" s="4"/>
      <c r="O9" s="4" t="s">
        <v>19</v>
      </c>
      <c r="P9" s="4"/>
      <c r="Q9" s="4" t="s">
        <v>14</v>
      </c>
      <c r="R9" s="4"/>
      <c r="S9" s="4" t="s">
        <v>38</v>
      </c>
      <c r="T9" s="4"/>
      <c r="U9" s="4" t="s">
        <v>36</v>
      </c>
      <c r="W9" s="4" t="s">
        <v>14</v>
      </c>
    </row>
    <row r="10" spans="1:23" ht="12.75">
      <c r="A10" s="1" t="s">
        <v>22</v>
      </c>
      <c r="B10" s="1"/>
      <c r="C10" s="1"/>
      <c r="D10" s="4"/>
      <c r="E10" s="4"/>
      <c r="F10" s="4"/>
      <c r="G10" s="5" t="s">
        <v>2</v>
      </c>
      <c r="H10" s="18"/>
      <c r="I10" s="5" t="s">
        <v>2</v>
      </c>
      <c r="J10" s="4"/>
      <c r="K10" s="5" t="s">
        <v>2</v>
      </c>
      <c r="L10" s="4"/>
      <c r="M10" s="5" t="s">
        <v>16</v>
      </c>
      <c r="N10" s="18"/>
      <c r="O10" s="5" t="s">
        <v>16</v>
      </c>
      <c r="P10" s="18"/>
      <c r="Q10" s="5" t="s">
        <v>6</v>
      </c>
      <c r="R10" s="18"/>
      <c r="S10" s="5" t="s">
        <v>6</v>
      </c>
      <c r="T10" s="18"/>
      <c r="U10" s="4" t="s">
        <v>16</v>
      </c>
      <c r="W10" s="5" t="s">
        <v>6</v>
      </c>
    </row>
    <row r="12" spans="1:23" ht="12.75">
      <c r="A12" t="s">
        <v>17</v>
      </c>
      <c r="D12" s="16"/>
      <c r="E12" s="16"/>
      <c r="F12" s="16"/>
      <c r="G12" s="16">
        <v>80323283</v>
      </c>
      <c r="H12" s="16"/>
      <c r="I12" s="16">
        <v>80718798</v>
      </c>
      <c r="J12" s="16"/>
      <c r="K12" s="16">
        <v>83736640</v>
      </c>
      <c r="L12" s="16"/>
      <c r="M12" s="16">
        <v>107792166</v>
      </c>
      <c r="N12" s="16"/>
      <c r="O12" s="16">
        <v>124043014</v>
      </c>
      <c r="P12" s="16"/>
      <c r="Q12" s="16">
        <v>117006357</v>
      </c>
      <c r="R12" s="16"/>
      <c r="S12" s="16">
        <v>123175561</v>
      </c>
      <c r="T12" s="16"/>
      <c r="W12" s="16">
        <v>129662163</v>
      </c>
    </row>
    <row r="13" spans="4:12" ht="12.75">
      <c r="D13" s="16"/>
      <c r="E13" s="16"/>
      <c r="F13" s="16"/>
      <c r="G13" s="16"/>
      <c r="H13" s="16"/>
      <c r="I13" s="16"/>
      <c r="J13" s="16"/>
      <c r="K13" s="16"/>
      <c r="L13" s="16"/>
    </row>
    <row r="14" spans="1:26" ht="12.75">
      <c r="A14" t="s">
        <v>18</v>
      </c>
      <c r="D14" s="16"/>
      <c r="E14" s="16"/>
      <c r="F14" s="16"/>
      <c r="G14" s="16"/>
      <c r="H14" s="16"/>
      <c r="I14" s="16"/>
      <c r="J14" s="16"/>
      <c r="K14" s="11">
        <v>984382</v>
      </c>
      <c r="L14" s="16"/>
      <c r="M14" s="3">
        <v>6950536</v>
      </c>
      <c r="N14" s="3"/>
      <c r="O14" s="3">
        <v>120880</v>
      </c>
      <c r="P14" s="3"/>
      <c r="S14" s="3">
        <v>120880</v>
      </c>
      <c r="W14" s="3"/>
      <c r="Z14" s="24">
        <f>+O12-Q12</f>
        <v>7036657</v>
      </c>
    </row>
    <row r="15" spans="4:12" ht="12.75">
      <c r="D15" s="16"/>
      <c r="E15" s="16"/>
      <c r="F15" s="16"/>
      <c r="G15" s="16"/>
      <c r="H15" s="16"/>
      <c r="I15" s="16"/>
      <c r="J15" s="16"/>
      <c r="K15" s="16"/>
      <c r="L15" s="16"/>
    </row>
    <row r="16" spans="1:23" ht="12.75">
      <c r="A16" t="s">
        <v>12</v>
      </c>
      <c r="D16" s="10"/>
      <c r="E16" s="10"/>
      <c r="F16" s="10"/>
      <c r="G16" s="9"/>
      <c r="H16" s="9"/>
      <c r="I16" s="9"/>
      <c r="J16" s="10"/>
      <c r="K16" s="11">
        <v>2610248</v>
      </c>
      <c r="L16" s="10"/>
      <c r="M16" s="23" t="s">
        <v>26</v>
      </c>
      <c r="N16" s="23"/>
      <c r="O16" s="23" t="s">
        <v>26</v>
      </c>
      <c r="P16" s="23"/>
      <c r="Q16" s="23" t="s">
        <v>26</v>
      </c>
      <c r="R16" s="23"/>
      <c r="S16" s="23" t="s">
        <v>26</v>
      </c>
      <c r="T16" s="23"/>
      <c r="W16" s="23" t="s">
        <v>26</v>
      </c>
    </row>
    <row r="18" spans="1:23" ht="12.75">
      <c r="A18" t="s">
        <v>3</v>
      </c>
      <c r="D18" s="11"/>
      <c r="E18" s="11"/>
      <c r="F18" s="11"/>
      <c r="G18" s="11">
        <v>5899312</v>
      </c>
      <c r="H18" s="11"/>
      <c r="I18" s="11">
        <v>5046767</v>
      </c>
      <c r="J18" s="11"/>
      <c r="K18" s="11">
        <v>4321590</v>
      </c>
      <c r="L18" s="11"/>
      <c r="M18" s="23" t="s">
        <v>26</v>
      </c>
      <c r="N18" s="23"/>
      <c r="O18" s="23" t="s">
        <v>26</v>
      </c>
      <c r="P18" s="23"/>
      <c r="Q18" s="23" t="s">
        <v>26</v>
      </c>
      <c r="R18" s="23"/>
      <c r="S18" s="23" t="s">
        <v>26</v>
      </c>
      <c r="T18" s="23"/>
      <c r="W18" s="23" t="s">
        <v>26</v>
      </c>
    </row>
    <row r="19" spans="4:12" ht="12.75">
      <c r="D19" s="11"/>
      <c r="E19" s="11"/>
      <c r="F19" s="11"/>
      <c r="G19" s="11"/>
      <c r="H19" s="11"/>
      <c r="I19" s="11"/>
      <c r="J19" s="11"/>
      <c r="K19" s="11"/>
      <c r="L19" s="11"/>
    </row>
    <row r="20" spans="1:23" ht="12.75">
      <c r="A20" t="s">
        <v>11</v>
      </c>
      <c r="D20" s="11"/>
      <c r="E20" s="11"/>
      <c r="F20" s="11"/>
      <c r="G20" s="11">
        <v>9047163</v>
      </c>
      <c r="H20" s="11"/>
      <c r="I20" s="11">
        <v>8488433</v>
      </c>
      <c r="J20" s="11"/>
      <c r="K20" s="11">
        <v>7660185</v>
      </c>
      <c r="L20" s="11"/>
      <c r="M20" s="3">
        <v>9000284</v>
      </c>
      <c r="N20" s="3"/>
      <c r="O20" s="3">
        <v>13826939</v>
      </c>
      <c r="P20" s="3"/>
      <c r="Q20" s="3">
        <v>7321639</v>
      </c>
      <c r="R20" s="3"/>
      <c r="S20" s="3">
        <v>7721639</v>
      </c>
      <c r="T20" s="3"/>
      <c r="W20" s="3">
        <v>7019194</v>
      </c>
    </row>
    <row r="21" spans="4:16" ht="12.75"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P21" s="3"/>
    </row>
    <row r="22" spans="1:23" ht="12.75">
      <c r="A22" t="s">
        <v>4</v>
      </c>
      <c r="D22" s="11"/>
      <c r="E22" s="11"/>
      <c r="F22" s="11"/>
      <c r="G22" s="12">
        <v>3017569</v>
      </c>
      <c r="H22" s="19"/>
      <c r="I22" s="12">
        <v>3129630</v>
      </c>
      <c r="J22" s="11"/>
      <c r="K22" s="12">
        <v>2775513</v>
      </c>
      <c r="L22" s="11"/>
      <c r="M22" s="14">
        <v>3308750</v>
      </c>
      <c r="N22" s="33"/>
      <c r="O22" s="14">
        <v>3936034</v>
      </c>
      <c r="P22" s="33"/>
      <c r="Q22" s="14">
        <v>3629745</v>
      </c>
      <c r="R22" s="33"/>
      <c r="S22" s="14">
        <v>3817924</v>
      </c>
      <c r="T22" s="33"/>
      <c r="W22" s="14">
        <v>3635687</v>
      </c>
    </row>
    <row r="23" ht="12.75">
      <c r="I23" s="2"/>
    </row>
    <row r="24" spans="1:23" ht="12.75">
      <c r="A24" s="1" t="s">
        <v>29</v>
      </c>
      <c r="D24" s="16"/>
      <c r="E24" s="16"/>
      <c r="F24" s="16"/>
      <c r="G24" s="16">
        <f>SUM(G12:G23)</f>
        <v>98287327</v>
      </c>
      <c r="H24" s="16"/>
      <c r="I24" s="16">
        <f>SUM(I12:I23)</f>
        <v>97383628</v>
      </c>
      <c r="J24" s="16"/>
      <c r="K24" s="16">
        <f>SUM(K12:K23)</f>
        <v>102088558</v>
      </c>
      <c r="L24" s="16"/>
      <c r="M24" s="24">
        <f>SUM(M12:M23)</f>
        <v>127051736</v>
      </c>
      <c r="N24" s="24"/>
      <c r="O24" s="24">
        <f>SUM(O12:O23)</f>
        <v>141926867</v>
      </c>
      <c r="P24" s="24"/>
      <c r="Q24" s="24">
        <f>SUM(Q12:Q23)</f>
        <v>127957741</v>
      </c>
      <c r="R24" s="24"/>
      <c r="S24" s="24">
        <f>SUM(S12:S23)</f>
        <v>134836004</v>
      </c>
      <c r="T24" s="24"/>
      <c r="W24" s="24">
        <f>SUM(W12:W23)</f>
        <v>140317044</v>
      </c>
    </row>
    <row r="25" spans="4:12" ht="12.75">
      <c r="D25" s="16"/>
      <c r="E25" s="16"/>
      <c r="F25" s="16"/>
      <c r="G25" s="16"/>
      <c r="H25" s="16"/>
      <c r="I25" s="16"/>
      <c r="J25" s="16"/>
      <c r="K25" s="16"/>
      <c r="L25" s="16"/>
    </row>
    <row r="26" spans="4:12" ht="12.75">
      <c r="D26" s="16"/>
      <c r="E26" s="16"/>
      <c r="F26" s="16"/>
      <c r="G26" s="16"/>
      <c r="H26" s="16"/>
      <c r="I26" s="16"/>
      <c r="J26" s="16"/>
      <c r="K26" s="11"/>
      <c r="L26" s="16"/>
    </row>
    <row r="27" ht="12.75">
      <c r="A27" s="1" t="s">
        <v>5</v>
      </c>
    </row>
    <row r="28" spans="1:23" ht="12.75">
      <c r="A28" s="1"/>
      <c r="O28" s="3"/>
      <c r="Q28" s="3"/>
      <c r="R28" s="3"/>
      <c r="S28" s="3"/>
      <c r="T28" s="3"/>
      <c r="W28" s="3"/>
    </row>
    <row r="29" spans="1:23" ht="12.75">
      <c r="A29" s="1" t="s">
        <v>28</v>
      </c>
      <c r="D29" s="16"/>
      <c r="E29" s="16"/>
      <c r="F29" s="16"/>
      <c r="G29" s="30">
        <v>-98757170</v>
      </c>
      <c r="H29" s="20"/>
      <c r="I29" s="30">
        <v>-95729077</v>
      </c>
      <c r="J29" s="16"/>
      <c r="K29" s="30">
        <v>-104424371</v>
      </c>
      <c r="L29" s="16"/>
      <c r="M29" s="30">
        <v>-112584788</v>
      </c>
      <c r="N29" s="30"/>
      <c r="O29" s="30">
        <v>-135761421</v>
      </c>
      <c r="P29" s="30"/>
      <c r="Q29" s="30">
        <v>-127449095</v>
      </c>
      <c r="R29" s="30"/>
      <c r="S29" s="30">
        <v>-133471685</v>
      </c>
      <c r="T29" s="30"/>
      <c r="V29" s="30"/>
      <c r="W29" s="30">
        <v>-139488274</v>
      </c>
    </row>
    <row r="32" spans="1:24" ht="13.5" thickBot="1">
      <c r="A32" s="31" t="s">
        <v>25</v>
      </c>
      <c r="B32" s="26"/>
      <c r="C32" s="15"/>
      <c r="D32" s="16"/>
      <c r="E32" s="16"/>
      <c r="F32" s="16"/>
      <c r="G32" s="17">
        <f>SUM(G24:G31)</f>
        <v>-469843</v>
      </c>
      <c r="H32" s="16"/>
      <c r="I32" s="17">
        <f>SUM(I24:I31)</f>
        <v>1654551</v>
      </c>
      <c r="J32" s="16"/>
      <c r="K32" s="17">
        <f>SUM(K24:K31)</f>
        <v>-2335813</v>
      </c>
      <c r="L32" s="16"/>
      <c r="M32" s="17">
        <f>SUM(M24:M31)</f>
        <v>14466948</v>
      </c>
      <c r="N32" s="20"/>
      <c r="O32" s="17">
        <f>+O24+O29</f>
        <v>6165446</v>
      </c>
      <c r="P32" s="20"/>
      <c r="Q32" s="17">
        <f>SUM(Q24:Q31)</f>
        <v>508646</v>
      </c>
      <c r="R32" s="20"/>
      <c r="S32" s="17">
        <f>SUM(S24:S31)</f>
        <v>1364319</v>
      </c>
      <c r="T32" s="20"/>
      <c r="V32" s="20"/>
      <c r="W32" s="17">
        <f>SUM(W24:W31)</f>
        <v>828770</v>
      </c>
      <c r="X32" s="20"/>
    </row>
    <row r="33" ht="13.5" thickTop="1">
      <c r="V33" s="2"/>
    </row>
    <row r="34" ht="3.75" customHeight="1"/>
    <row r="35" spans="1:23" ht="12.75">
      <c r="A35" t="s">
        <v>30</v>
      </c>
      <c r="O35" s="20"/>
      <c r="Q35" s="16">
        <v>3191401</v>
      </c>
      <c r="R35" s="16"/>
      <c r="S35" s="16">
        <v>3191401</v>
      </c>
      <c r="T35" s="16"/>
      <c r="W35" s="16">
        <v>0</v>
      </c>
    </row>
    <row r="36" spans="1:23" ht="12.75">
      <c r="A36" t="s">
        <v>31</v>
      </c>
      <c r="O36" s="33"/>
      <c r="Q36" s="3">
        <v>-4878973</v>
      </c>
      <c r="R36" s="3"/>
      <c r="S36" s="3">
        <v>-4878973</v>
      </c>
      <c r="T36" s="3"/>
      <c r="W36" s="3">
        <v>-11730765</v>
      </c>
    </row>
    <row r="37" spans="1:23" ht="13.5" thickBot="1">
      <c r="A37" s="1" t="s">
        <v>37</v>
      </c>
      <c r="O37" s="20"/>
      <c r="Q37" s="27">
        <f>SUM(Q35:Q36)</f>
        <v>-1687572</v>
      </c>
      <c r="R37" s="20"/>
      <c r="S37" s="27">
        <f>SUM(S35:S36)</f>
        <v>-1687572</v>
      </c>
      <c r="T37" s="20"/>
      <c r="W37" s="27">
        <f>SUM(W35:W36)</f>
        <v>-11730765</v>
      </c>
    </row>
    <row r="38" ht="13.5" thickTop="1">
      <c r="O38" s="24"/>
    </row>
    <row r="40" ht="12.75">
      <c r="A40" s="1" t="s">
        <v>23</v>
      </c>
    </row>
    <row r="41" ht="12.75">
      <c r="A41" s="1"/>
    </row>
    <row r="42" spans="1:23" ht="12.75">
      <c r="A42" t="s">
        <v>20</v>
      </c>
      <c r="D42" s="16"/>
      <c r="E42" s="16"/>
      <c r="F42" s="16"/>
      <c r="G42" s="16">
        <f>ROUND(0.1*G29,0)*-1</f>
        <v>9875717</v>
      </c>
      <c r="H42" s="16"/>
      <c r="I42" s="16">
        <f>ROUND(0.1*I29,0)*-1</f>
        <v>9572908</v>
      </c>
      <c r="J42" s="16"/>
      <c r="K42" s="16">
        <f>ROUND(0.1*K29,0)*-1</f>
        <v>10442437</v>
      </c>
      <c r="L42" s="16"/>
      <c r="M42" s="16">
        <f>ROUND(0.1*M29,0)*-1</f>
        <v>11258479</v>
      </c>
      <c r="N42" s="16"/>
      <c r="O42" s="16">
        <f>ROUND((O29+O36)*10%,0)*-1</f>
        <v>13576142</v>
      </c>
      <c r="P42" s="16"/>
      <c r="Q42" s="16">
        <f>ROUND((Q29+Q36)*10%,0)*-1</f>
        <v>13232807</v>
      </c>
      <c r="R42" s="16"/>
      <c r="S42" s="16">
        <f>ROUND((S29+S36)*10%,0)*-1</f>
        <v>13835066</v>
      </c>
      <c r="T42" s="16"/>
      <c r="W42" s="16">
        <f>ROUND((W29+W36)*10%,0)*-1</f>
        <v>15121904</v>
      </c>
    </row>
    <row r="43" spans="4:25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W43" s="16"/>
      <c r="Y43" s="11"/>
    </row>
    <row r="44" spans="1:23" ht="12.75">
      <c r="A44" t="s">
        <v>21</v>
      </c>
      <c r="D44" s="11"/>
      <c r="E44" s="11"/>
      <c r="F44" s="11"/>
      <c r="G44" s="11"/>
      <c r="H44" s="11"/>
      <c r="I44" s="11"/>
      <c r="J44" s="11"/>
      <c r="K44" s="11"/>
      <c r="L44" s="11"/>
      <c r="M44" s="3">
        <v>6950536</v>
      </c>
      <c r="N44" s="3"/>
      <c r="O44" s="3">
        <v>6760886</v>
      </c>
      <c r="P44" s="3"/>
      <c r="Q44" s="3">
        <v>12360549</v>
      </c>
      <c r="R44" s="3"/>
      <c r="S44" s="3">
        <v>6760886</v>
      </c>
      <c r="T44" s="3"/>
      <c r="W44" s="37">
        <v>6760886</v>
      </c>
    </row>
    <row r="45" spans="4:23" ht="12.75">
      <c r="D45" s="11"/>
      <c r="E45" s="11"/>
      <c r="F45" s="11"/>
      <c r="G45" s="11"/>
      <c r="H45" s="11"/>
      <c r="I45" s="11"/>
      <c r="J45" s="11"/>
      <c r="K45" s="11"/>
      <c r="L45" s="11"/>
      <c r="M45" s="3"/>
      <c r="N45" s="3"/>
      <c r="O45" s="3"/>
      <c r="P45" s="3"/>
      <c r="Q45" s="3"/>
      <c r="R45" s="3"/>
      <c r="S45" s="3"/>
      <c r="T45" s="3"/>
      <c r="W45" s="3"/>
    </row>
    <row r="46" spans="1:23" ht="12.75">
      <c r="A46" t="s">
        <v>7</v>
      </c>
      <c r="D46" s="11"/>
      <c r="E46" s="11"/>
      <c r="F46" s="11"/>
      <c r="G46" s="12">
        <f>+G48-G42</f>
        <v>3110879</v>
      </c>
      <c r="H46" s="19"/>
      <c r="I46" s="13">
        <f>+I48-I42</f>
        <v>5068239</v>
      </c>
      <c r="J46" s="11"/>
      <c r="K46" s="13">
        <f>+K48-K42</f>
        <v>1862897</v>
      </c>
      <c r="L46" s="11"/>
      <c r="M46" s="13">
        <f>+M48-M42-M44</f>
        <v>8563267</v>
      </c>
      <c r="N46" s="34"/>
      <c r="O46" s="13">
        <f>+O48-O42-O44</f>
        <v>12600700</v>
      </c>
      <c r="P46" s="34"/>
      <c r="Q46" s="13">
        <f>+Q48-Q42-Q44</f>
        <v>0</v>
      </c>
      <c r="R46" s="34"/>
      <c r="S46" s="13">
        <f>+S48-S42-S44</f>
        <v>5853077</v>
      </c>
      <c r="T46" s="34"/>
      <c r="W46" s="13">
        <f>+W48-W42-W44</f>
        <v>152943</v>
      </c>
    </row>
    <row r="48" spans="1:23" ht="13.5" thickBot="1">
      <c r="A48" s="1" t="s">
        <v>24</v>
      </c>
      <c r="D48" s="16"/>
      <c r="E48" s="16"/>
      <c r="F48" s="16"/>
      <c r="G48" s="17">
        <v>12986596</v>
      </c>
      <c r="H48" s="20"/>
      <c r="I48" s="17">
        <v>14641147</v>
      </c>
      <c r="J48" s="16"/>
      <c r="K48" s="17">
        <f>+I48+K32</f>
        <v>12305334</v>
      </c>
      <c r="L48" s="16"/>
      <c r="M48" s="29">
        <f>+K48+M32</f>
        <v>26772282</v>
      </c>
      <c r="N48" s="35"/>
      <c r="O48" s="25">
        <f>+M48+O32+O37</f>
        <v>32937728</v>
      </c>
      <c r="P48" s="35"/>
      <c r="Q48" s="25">
        <f>+M48+Q32+Q37</f>
        <v>25593356</v>
      </c>
      <c r="R48" s="36"/>
      <c r="S48" s="25">
        <f>+M48+S32+S37</f>
        <v>26449029</v>
      </c>
      <c r="T48" s="36"/>
      <c r="W48" s="25">
        <f>+O48+W32+W37</f>
        <v>22035733</v>
      </c>
    </row>
    <row r="49" ht="13.5" thickTop="1"/>
    <row r="50" spans="1:23" ht="12.75">
      <c r="A50" t="s">
        <v>33</v>
      </c>
      <c r="D50" s="7"/>
      <c r="E50" s="7"/>
      <c r="F50" s="7"/>
      <c r="G50" s="8">
        <f>G48/G29*-1</f>
        <v>0.13150028499196564</v>
      </c>
      <c r="H50" s="8"/>
      <c r="I50" s="8">
        <f>I48/I29*-1</f>
        <v>0.1529435722022056</v>
      </c>
      <c r="J50" s="7"/>
      <c r="K50" s="8">
        <f>K48/K29*-1</f>
        <v>0.11783967556768908</v>
      </c>
      <c r="L50" s="7"/>
      <c r="M50" s="8">
        <f>M48/M29*-1</f>
        <v>0.23779661955751963</v>
      </c>
      <c r="N50" s="8"/>
      <c r="O50" s="8">
        <f>O48/(O29+O36)*-1</f>
        <v>0.24261478524153043</v>
      </c>
      <c r="P50" s="8"/>
      <c r="Q50" s="8">
        <f>Q48/(Q29+Q36)*-1</f>
        <v>0.19340837047511342</v>
      </c>
      <c r="R50" s="8"/>
      <c r="S50" s="8">
        <f>S48/(S29+S36)*-1</f>
        <v>0.19117385766246228</v>
      </c>
      <c r="T50" s="8"/>
      <c r="W50" s="8">
        <f>W48/(W29+W36)*-1</f>
        <v>0.14572062582675188</v>
      </c>
    </row>
    <row r="51" ht="12.75">
      <c r="L51" t="s">
        <v>1</v>
      </c>
    </row>
    <row r="53" spans="1:23" ht="12.75">
      <c r="A53" s="1" t="s">
        <v>27</v>
      </c>
      <c r="D53" s="16"/>
      <c r="E53" s="16"/>
      <c r="F53" s="16"/>
      <c r="G53" s="16">
        <v>7050152</v>
      </c>
      <c r="H53" s="16"/>
      <c r="I53" s="28">
        <v>6572592</v>
      </c>
      <c r="J53" s="16"/>
      <c r="K53" s="16">
        <v>4795287</v>
      </c>
      <c r="L53" s="16"/>
      <c r="M53" s="16">
        <v>6853530</v>
      </c>
      <c r="N53" s="32"/>
      <c r="O53" s="16">
        <v>7160813</v>
      </c>
      <c r="P53" s="32"/>
      <c r="Q53" s="16">
        <v>5684526</v>
      </c>
      <c r="R53" s="32"/>
      <c r="S53" s="16">
        <v>5684526</v>
      </c>
      <c r="T53" s="32"/>
      <c r="V53" s="38"/>
      <c r="W53" s="16">
        <v>5300227</v>
      </c>
    </row>
    <row r="55" spans="1:23" ht="12.75">
      <c r="A55" t="s">
        <v>34</v>
      </c>
      <c r="D55" s="7"/>
      <c r="E55" s="6"/>
      <c r="F55" s="7"/>
      <c r="G55" s="6">
        <f>(+G48+G53)/G29*-1</f>
        <v>0.20288904592952592</v>
      </c>
      <c r="H55" s="6"/>
      <c r="I55" s="6">
        <f>(+I48+I53)/I29*-1</f>
        <v>0.2216018336831974</v>
      </c>
      <c r="J55" s="7"/>
      <c r="K55" s="6">
        <f>(+K48+K53)/K29*-1</f>
        <v>0.1637608236108025</v>
      </c>
      <c r="L55" s="6"/>
      <c r="M55" s="6">
        <f>(+M48+M53)/M29*-1</f>
        <v>0.2986710069569967</v>
      </c>
      <c r="N55" s="6"/>
      <c r="O55" s="6">
        <f>(+O48+O53)/(+O29+O36)*-1</f>
        <v>0.29536035130333527</v>
      </c>
      <c r="P55" s="6"/>
      <c r="Q55" s="6">
        <f>(+Q48+Q53)/(+Q29+Q36)*-1</f>
        <v>0.23636619556782162</v>
      </c>
      <c r="R55" s="6"/>
      <c r="S55" s="6">
        <f>(+S48+S53)/(+S29+S36)*-1</f>
        <v>0.23226167092027852</v>
      </c>
      <c r="T55" s="6"/>
      <c r="W55" s="6">
        <f>(+W48+W53)/(+W29+W36)*-1</f>
        <v>0.18077062373078565</v>
      </c>
    </row>
  </sheetData>
  <sheetProtection/>
  <mergeCells count="4">
    <mergeCell ref="A1:W1"/>
    <mergeCell ref="A3:W3"/>
    <mergeCell ref="A5:W5"/>
    <mergeCell ref="A6:W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Baldwin</dc:creator>
  <cp:keywords/>
  <dc:description/>
  <cp:lastModifiedBy>Linda M Baldwin</cp:lastModifiedBy>
  <cp:lastPrinted>2009-09-16T15:35:07Z</cp:lastPrinted>
  <dcterms:created xsi:type="dcterms:W3CDTF">2000-02-02T20:02:15Z</dcterms:created>
  <dcterms:modified xsi:type="dcterms:W3CDTF">2010-01-20T22:55:13Z</dcterms:modified>
  <cp:category/>
  <cp:version/>
  <cp:contentType/>
  <cp:contentStatus/>
</cp:coreProperties>
</file>